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сії\77 сесія 24122025\Рішення\3594\"/>
    </mc:Choice>
  </mc:AlternateContent>
  <xr:revisionPtr revIDLastSave="0" documentId="13_ncr:1_{BBB6AC26-14F5-4CE0-8952-8487FDB09B8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ПРОЄКТ на сесію ГРУДНЯ 2025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7" i="44" l="1"/>
  <c r="H73" i="44"/>
  <c r="H72" i="44"/>
  <c r="I75" i="44" l="1"/>
  <c r="I73" i="44"/>
  <c r="I47" i="44"/>
  <c r="H47" i="44"/>
  <c r="H75" i="44"/>
  <c r="H48" i="44"/>
  <c r="I48" i="44"/>
  <c r="I77" i="44"/>
  <c r="I74" i="44"/>
  <c r="I81" i="44" s="1"/>
  <c r="I79" i="44"/>
  <c r="H79" i="44"/>
  <c r="H78" i="44"/>
  <c r="H74" i="44"/>
  <c r="E49" i="44"/>
  <c r="E50" i="44"/>
  <c r="E48" i="44"/>
  <c r="E47" i="44"/>
  <c r="I40" i="44"/>
  <c r="E127" i="44"/>
  <c r="E126" i="44"/>
  <c r="E125" i="44"/>
  <c r="E124" i="44"/>
  <c r="E123" i="44"/>
  <c r="E122" i="44"/>
  <c r="E121" i="44"/>
  <c r="E120" i="44"/>
  <c r="E119" i="44"/>
  <c r="E118" i="44"/>
  <c r="E116" i="44"/>
  <c r="E115" i="44"/>
  <c r="E114" i="44"/>
  <c r="E113" i="44"/>
  <c r="E112" i="44"/>
  <c r="E111" i="44"/>
  <c r="I110" i="44"/>
  <c r="H110" i="44"/>
  <c r="G110" i="44"/>
  <c r="F110" i="44"/>
  <c r="E109" i="44"/>
  <c r="E108" i="44"/>
  <c r="I103" i="44"/>
  <c r="H103" i="44"/>
  <c r="G103" i="44"/>
  <c r="D103" i="44"/>
  <c r="C103" i="44"/>
  <c r="I102" i="44"/>
  <c r="H102" i="44"/>
  <c r="D102" i="44"/>
  <c r="C102" i="44"/>
  <c r="C90" i="44"/>
  <c r="I87" i="44"/>
  <c r="H87" i="44"/>
  <c r="G87" i="44"/>
  <c r="F87" i="44"/>
  <c r="D87" i="44"/>
  <c r="C87" i="44"/>
  <c r="E86" i="44"/>
  <c r="F86" i="44" s="1"/>
  <c r="G85" i="44"/>
  <c r="G102" i="44"/>
  <c r="F85" i="44"/>
  <c r="E83" i="44"/>
  <c r="E87" i="44" s="1"/>
  <c r="G79" i="44"/>
  <c r="E79" i="44"/>
  <c r="I78" i="44"/>
  <c r="E78" i="44" s="1"/>
  <c r="D78" i="44"/>
  <c r="C78" i="44"/>
  <c r="E77" i="44"/>
  <c r="I76" i="44"/>
  <c r="G76" i="44"/>
  <c r="G81" i="44" s="1"/>
  <c r="F76" i="44"/>
  <c r="F81" i="44" s="1"/>
  <c r="D76" i="44"/>
  <c r="C76" i="44"/>
  <c r="C81" i="44" s="1"/>
  <c r="E75" i="44"/>
  <c r="E74" i="44"/>
  <c r="E73" i="44"/>
  <c r="E72" i="44"/>
  <c r="E102" i="44" s="1"/>
  <c r="F69" i="44"/>
  <c r="G69" i="44" s="1"/>
  <c r="F68" i="44"/>
  <c r="H68" i="44"/>
  <c r="F67" i="44"/>
  <c r="H67" i="44" s="1"/>
  <c r="E66" i="44"/>
  <c r="D66" i="44"/>
  <c r="D105" i="44" s="1"/>
  <c r="C66" i="44"/>
  <c r="F65" i="44"/>
  <c r="G65" i="44" s="1"/>
  <c r="F64" i="44"/>
  <c r="H64" i="44" s="1"/>
  <c r="F63" i="44"/>
  <c r="G63" i="44" s="1"/>
  <c r="E62" i="44"/>
  <c r="E104" i="44" s="1"/>
  <c r="D62" i="44"/>
  <c r="D104" i="44" s="1"/>
  <c r="C62" i="44"/>
  <c r="C70" i="44" s="1"/>
  <c r="F61" i="44"/>
  <c r="H61" i="44" s="1"/>
  <c r="E60" i="44"/>
  <c r="F60" i="44" s="1"/>
  <c r="D60" i="44"/>
  <c r="D90" i="44" s="1"/>
  <c r="F59" i="44"/>
  <c r="E58" i="44"/>
  <c r="E70" i="44" s="1"/>
  <c r="F57" i="44"/>
  <c r="F56" i="44"/>
  <c r="F52" i="44"/>
  <c r="H52" i="44"/>
  <c r="H51" i="44" s="1"/>
  <c r="F51" i="44"/>
  <c r="E51" i="44"/>
  <c r="D51" i="44"/>
  <c r="C51" i="44"/>
  <c r="E46" i="44"/>
  <c r="E45" i="44"/>
  <c r="E44" i="44"/>
  <c r="D44" i="44"/>
  <c r="D54" i="44"/>
  <c r="D128" i="44" s="1"/>
  <c r="C44" i="44"/>
  <c r="C54" i="44" s="1"/>
  <c r="C128" i="44" s="1"/>
  <c r="I42" i="44"/>
  <c r="H42" i="44"/>
  <c r="G42" i="44"/>
  <c r="E42" i="44" s="1"/>
  <c r="I41" i="44"/>
  <c r="H41" i="44"/>
  <c r="G41" i="44"/>
  <c r="E40" i="44"/>
  <c r="F39" i="44"/>
  <c r="F54" i="44" s="1"/>
  <c r="F128" i="44" s="1"/>
  <c r="G39" i="44"/>
  <c r="G52" i="44"/>
  <c r="G51" i="44" s="1"/>
  <c r="G59" i="44"/>
  <c r="I59" i="44" s="1"/>
  <c r="G61" i="44"/>
  <c r="F62" i="44"/>
  <c r="H62" i="44" s="1"/>
  <c r="H104" i="44" s="1"/>
  <c r="G68" i="44"/>
  <c r="D70" i="44"/>
  <c r="C104" i="44"/>
  <c r="C106" i="44" s="1"/>
  <c r="C129" i="44" s="1"/>
  <c r="H59" i="44"/>
  <c r="I52" i="44"/>
  <c r="I51" i="44"/>
  <c r="G62" i="44" l="1"/>
  <c r="G104" i="44" s="1"/>
  <c r="F104" i="44"/>
  <c r="I64" i="44"/>
  <c r="E103" i="44"/>
  <c r="D81" i="44"/>
  <c r="G54" i="44"/>
  <c r="G128" i="44" s="1"/>
  <c r="I62" i="44"/>
  <c r="I104" i="44" s="1"/>
  <c r="D106" i="44"/>
  <c r="D129" i="44" s="1"/>
  <c r="F103" i="44"/>
  <c r="I68" i="44"/>
  <c r="E41" i="44"/>
  <c r="G64" i="44"/>
  <c r="G67" i="44"/>
  <c r="I67" i="44" s="1"/>
  <c r="H39" i="44"/>
  <c r="I39" i="44" s="1"/>
  <c r="I61" i="44"/>
  <c r="F102" i="44"/>
  <c r="E110" i="44"/>
  <c r="E54" i="44"/>
  <c r="E105" i="44"/>
  <c r="F90" i="44"/>
  <c r="H60" i="44"/>
  <c r="G60" i="44"/>
  <c r="I65" i="44"/>
  <c r="F66" i="44"/>
  <c r="H76" i="44"/>
  <c r="H63" i="44"/>
  <c r="I63" i="44" s="1"/>
  <c r="H65" i="44"/>
  <c r="E128" i="44"/>
  <c r="I54" i="44" l="1"/>
  <c r="I128" i="44" s="1"/>
  <c r="H54" i="44"/>
  <c r="H128" i="44" s="1"/>
  <c r="I60" i="44"/>
  <c r="I90" i="44" s="1"/>
  <c r="I43" i="44" s="1"/>
  <c r="H81" i="44"/>
  <c r="E76" i="44"/>
  <c r="H90" i="44"/>
  <c r="H43" i="44" s="1"/>
  <c r="H66" i="44"/>
  <c r="H70" i="44" s="1"/>
  <c r="F105" i="44"/>
  <c r="G66" i="44"/>
  <c r="G105" i="44" s="1"/>
  <c r="G90" i="44"/>
  <c r="G43" i="44" s="1"/>
  <c r="F70" i="44"/>
  <c r="F106" i="44" s="1"/>
  <c r="F129" i="44" s="1"/>
  <c r="E43" i="44" l="1"/>
  <c r="G70" i="44"/>
  <c r="G106" i="44" s="1"/>
  <c r="G129" i="44" s="1"/>
  <c r="H106" i="44"/>
  <c r="H129" i="44" s="1"/>
  <c r="E90" i="44"/>
  <c r="E81" i="44"/>
  <c r="E106" i="44" s="1"/>
  <c r="E129" i="44" s="1"/>
  <c r="I66" i="44"/>
  <c r="H105" i="44"/>
  <c r="I70" i="44" l="1"/>
  <c r="I106" i="44" s="1"/>
  <c r="I129" i="44" s="1"/>
  <c r="I105" i="44"/>
  <c r="I98" i="44"/>
  <c r="H98" i="44"/>
  <c r="G98" i="44"/>
  <c r="F98" i="44"/>
  <c r="E98" i="44"/>
  <c r="I100" i="44"/>
  <c r="H100" i="44"/>
  <c r="G100" i="44"/>
  <c r="F100" i="44"/>
  <c r="E100" i="44"/>
  <c r="I99" i="44"/>
  <c r="H99" i="44"/>
  <c r="G99" i="44"/>
  <c r="F99" i="44"/>
  <c r="E99" i="44"/>
  <c r="I95" i="44"/>
  <c r="H95" i="44"/>
  <c r="E95" i="44"/>
  <c r="F95" i="44"/>
  <c r="G95" i="44"/>
  <c r="E101" i="44"/>
  <c r="F101" i="44"/>
  <c r="G101" i="44"/>
  <c r="H101" i="44"/>
  <c r="I101" i="44"/>
  <c r="E91" i="44"/>
  <c r="F91" i="44"/>
  <c r="G91" i="44"/>
  <c r="H91" i="44"/>
  <c r="I91" i="44"/>
  <c r="I92" i="44"/>
  <c r="H92" i="44"/>
  <c r="E92" i="44"/>
  <c r="F92" i="44"/>
  <c r="G92" i="44"/>
  <c r="E93" i="44"/>
  <c r="F93" i="44"/>
  <c r="G93" i="44"/>
  <c r="H93" i="44"/>
  <c r="I93" i="44"/>
  <c r="E94" i="44"/>
  <c r="F94" i="44"/>
  <c r="G94" i="44"/>
  <c r="H94" i="44"/>
  <c r="I94" i="44"/>
  <c r="E96" i="44"/>
  <c r="F96" i="44"/>
  <c r="G96" i="44"/>
  <c r="H96" i="44"/>
  <c r="I96" i="44"/>
  <c r="E97" i="44"/>
  <c r="F97" i="44"/>
  <c r="G97" i="44"/>
  <c r="H97" i="44"/>
  <c r="I97" i="44"/>
</calcChain>
</file>

<file path=xl/sharedStrings.xml><?xml version="1.0" encoding="utf-8"?>
<sst xmlns="http://schemas.openxmlformats.org/spreadsheetml/2006/main" count="214" uniqueCount="160">
  <si>
    <t>інші непрямі податки</t>
  </si>
  <si>
    <t>тел.33-6-83</t>
  </si>
  <si>
    <t>коди</t>
  </si>
  <si>
    <t>Рік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</si>
  <si>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</si>
  <si>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</si>
  <si>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</si>
  <si>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</si>
  <si>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</si>
  <si>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</si>
  <si>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</si>
  <si>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</si>
  <si>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</si>
  <si>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</si>
  <si>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Форма власності</t>
  </si>
  <si>
    <t>Чисельність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</si>
  <si>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</si>
  <si>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</si>
  <si>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</si>
  <si>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>Основні фінансові показники підприємства</t>
  </si>
  <si>
    <t xml:space="preserve">Код рядка </t>
  </si>
  <si>
    <t>Довідка:</t>
  </si>
  <si>
    <t xml:space="preserve">У тому числі </t>
  </si>
  <si>
    <t>І  квартал</t>
  </si>
  <si>
    <t>ІІ  квартал</t>
  </si>
  <si>
    <t>ІІІ  квартал</t>
  </si>
  <si>
    <t>ІV квартал</t>
  </si>
  <si>
    <t>Дохід (виручка) від реалізації продукції (товарів, робіт, послуг)</t>
  </si>
  <si>
    <t>податок на додану вартість</t>
  </si>
  <si>
    <t>012/5/1</t>
  </si>
  <si>
    <t>012/5/2</t>
  </si>
  <si>
    <t>012/5/3</t>
  </si>
  <si>
    <t>012/5/4</t>
  </si>
  <si>
    <t>012/5/5</t>
  </si>
  <si>
    <t>012/5/6</t>
  </si>
  <si>
    <t>012/5/7</t>
  </si>
  <si>
    <t>012/5/8</t>
  </si>
  <si>
    <t>012/5/9</t>
  </si>
  <si>
    <t>012/5/11</t>
  </si>
  <si>
    <t>012/5/12</t>
  </si>
  <si>
    <t>36.00</t>
  </si>
  <si>
    <t xml:space="preserve">Одиниця виміру: </t>
  </si>
  <si>
    <t>Людмила БРОВКО</t>
  </si>
  <si>
    <t>М. П.</t>
  </si>
  <si>
    <t>ЗАТВЕРДЖЕНО</t>
  </si>
  <si>
    <t>Голова Хорольської міської ради Лубенського району</t>
  </si>
  <si>
    <t>Полтавської області</t>
  </si>
  <si>
    <t>Сергій ВОЛОШИН</t>
  </si>
  <si>
    <t>І. Фінансові результати</t>
  </si>
  <si>
    <t>Доходи і витрати від операційної дільності (деталізація)</t>
  </si>
  <si>
    <t xml:space="preserve">Витрати з власних коштів </t>
  </si>
  <si>
    <t xml:space="preserve">Заробітна плата 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</si>
  <si>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</si>
  <si>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</si>
  <si>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</si>
  <si>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Оплата комунальних послуг та енергоносіїв, в тому числі:</t>
  </si>
  <si>
    <t>Оплата електроенергії</t>
  </si>
  <si>
    <t>Соціальне забезпечення</t>
  </si>
  <si>
    <t xml:space="preserve">Податки та збори </t>
  </si>
  <si>
    <t>Судовий збір</t>
  </si>
  <si>
    <t>Штрафні санкції</t>
  </si>
  <si>
    <t>Разом (сума рядків 200-262)</t>
  </si>
  <si>
    <t>262/2</t>
  </si>
  <si>
    <t>262/3</t>
  </si>
  <si>
    <t xml:space="preserve">Витрати з місцевого бюджету </t>
  </si>
  <si>
    <t>ІІ. Елементи операційних витрат</t>
  </si>
  <si>
    <t>Матеріальні затрати (сума рядків 220+240+320+340)</t>
  </si>
  <si>
    <t>ІІІ. Інвестиційна дільність</t>
  </si>
  <si>
    <t>Доходи від інвестиційної діяльності, у т. 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</si>
  <si>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</si>
  <si>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</si>
  <si>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</si>
  <si>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</si>
  <si>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</si>
  <si>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</si>
  <si>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</si>
  <si>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ІV. Фінансова дільність</t>
  </si>
  <si>
    <t>240/1</t>
  </si>
  <si>
    <t>260/1</t>
  </si>
  <si>
    <t>Доходи від фінансової дільності за зобов'язаннями , у т.ч.:</t>
  </si>
  <si>
    <t>кредити</t>
  </si>
  <si>
    <t>позики</t>
  </si>
  <si>
    <t>депозити</t>
  </si>
  <si>
    <t>Інші надходження (розшифрувати)</t>
  </si>
  <si>
    <t>Витрати від фінансової дільності за зобов'язаннями, у т. ч. :</t>
  </si>
  <si>
    <t>Інші витрати (розшифрувати)</t>
  </si>
  <si>
    <t>Усього доходів:</t>
  </si>
  <si>
    <t>Усього витрат:</t>
  </si>
  <si>
    <t>Нерозподілені доходи</t>
  </si>
  <si>
    <t>V. Додаткова інформація</t>
  </si>
  <si>
    <t>Штатна чисельність працівників</t>
  </si>
  <si>
    <t xml:space="preserve">Вартість основних засобів </t>
  </si>
  <si>
    <t>Податкова заборгованість</t>
  </si>
  <si>
    <t>Заборгованість перед працівниками за заробітною платою</t>
  </si>
  <si>
    <t xml:space="preserve">Дебіторська заборгованість </t>
  </si>
  <si>
    <t>Кедиторська заборгованість</t>
  </si>
  <si>
    <t>х</t>
  </si>
  <si>
    <t>Найменування</t>
  </si>
  <si>
    <t xml:space="preserve">Начальник фінансового управління </t>
  </si>
  <si>
    <t>ПОГОДЖЕНО:</t>
  </si>
  <si>
    <t>Інші операційні доходи (дохід від операційної оренди активів)</t>
  </si>
  <si>
    <t>комунальне підприємство "Комунсервіс"</t>
  </si>
  <si>
    <t>комунальне підприємство</t>
  </si>
  <si>
    <t>Полтавська область Лубенський район</t>
  </si>
  <si>
    <t>житлово-комунальне господарство</t>
  </si>
  <si>
    <t>забір, очищення та постачання води</t>
  </si>
  <si>
    <t>тис. грн. з одним десятковим знаком</t>
  </si>
  <si>
    <t>комунальна</t>
  </si>
  <si>
    <t>37800, м.Хорол, вул. Шевченка, 33 А</t>
  </si>
  <si>
    <t>(05362)33181</t>
  </si>
  <si>
    <t>Внесення змін</t>
  </si>
  <si>
    <t>до затвердженого фінансового плану</t>
  </si>
  <si>
    <t>Дохід з місцевого бюджету за програмою соціального і економічного розвитку Хорольської міської територіальної громади  Лубенського району  Полтавської області на 2022-2024 роки (зі змінами)</t>
  </si>
  <si>
    <t>340/1</t>
  </si>
  <si>
    <t>Дохід з місцевого бюджету за програмою покращення благоустрою міста Хорол Лубенського району Полтавської області на 2022 -2024 роки для КП «Комунсервіс» (зі змінами)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</si>
  <si>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 у відповідності до договору №1622/1 від 15.11.2022 р.</t>
  </si>
  <si>
    <t>Разом (сума рядків 100-180)</t>
  </si>
  <si>
    <t>Дослідження  і розробки, окремі заходи по реалізації державних (регіональних) програм</t>
  </si>
  <si>
    <t>Окремі заходи по реалізації державних (регіональних) програм</t>
  </si>
  <si>
    <t>341/1</t>
  </si>
  <si>
    <t>Разом (сума рядків 343-344)</t>
  </si>
  <si>
    <t>Інші операційні витрати (сума рядків 230+250+260+330+341)</t>
  </si>
  <si>
    <t xml:space="preserve">Амортизація </t>
  </si>
  <si>
    <t>Дохід від безоплатно одержаних активів</t>
  </si>
  <si>
    <t>Інші доходи, зокрема:</t>
  </si>
  <si>
    <t>180/1</t>
  </si>
  <si>
    <t>180/2</t>
  </si>
  <si>
    <t>Амортизація, зокрема:</t>
  </si>
  <si>
    <t>Знос (амортизація) на безоплатно передані активи</t>
  </si>
  <si>
    <t>245/1</t>
  </si>
  <si>
    <t>Знос (амортизація) на активи господарської діяльності</t>
  </si>
  <si>
    <t>245/2</t>
  </si>
  <si>
    <t>Дохід від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</si>
  <si>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Інші поточні видатки(збір)</t>
  </si>
  <si>
    <t>Придбання обладнання і предметів довгострокового користування</t>
  </si>
  <si>
    <t>Капітальний ремонт інших об"єктів</t>
  </si>
  <si>
    <t>не пов"язаний з операційною діяльністю підприємства (очистка стоків)</t>
  </si>
  <si>
    <r>
      <t xml:space="preserve">Інші вирахування з доходу </t>
    </r>
    <r>
      <rPr>
        <i/>
        <sz val="10"/>
        <rFont val="Times New Roman Cyr"/>
        <family val="1"/>
        <charset val="204"/>
      </rPr>
      <t>(розшифрування)</t>
    </r>
  </si>
  <si>
    <t>ФІНАНСОВИЙ ПЛАН ПІДПРИЄМСТВА НА 2025 РІК</t>
  </si>
  <si>
    <t>факт минулого 2024 року</t>
  </si>
  <si>
    <t>фінансовий план 2024 року</t>
  </si>
  <si>
    <t xml:space="preserve">Плановий 2025 рік (усього) </t>
  </si>
  <si>
    <t>Дохід з місцевого бюджету за програмою фінансової підтримки комунального підприємства "Комунсервіс" на 2024 рік</t>
  </si>
  <si>
    <t>Разом (сума рядків 300-342)</t>
  </si>
  <si>
    <t xml:space="preserve">Інші операційні витрати </t>
  </si>
  <si>
    <t>Виконала Лідія ПАВЛЕНКО</t>
  </si>
  <si>
    <t>Витрати на оплату праці (сума рядків 200+300+345)</t>
  </si>
  <si>
    <t>Відрахування на соціальні заходи (сума рядків 210+310+346)</t>
  </si>
  <si>
    <t xml:space="preserve">Директор КП "Комунсервіс"                   </t>
  </si>
  <si>
    <t xml:space="preserve">Дохід з місцевого бюджету за програмою фінансової підтримки комунального підприємства "Комунсервіс" на 2025 рік </t>
  </si>
  <si>
    <t xml:space="preserve">змінений ФП </t>
  </si>
  <si>
    <t xml:space="preserve">основний ФП </t>
  </si>
  <si>
    <t xml:space="preserve">змінений ФП  </t>
  </si>
  <si>
    <t>Матвєєв Микола Петрович</t>
  </si>
  <si>
    <t>Микола МАТВЄЄВ</t>
  </si>
  <si>
    <t>капітальний ремонт інших об’єктів</t>
  </si>
  <si>
    <t>Дохід з місцевого бюджету за програмою відшкодування різниці між тарифом та економічно обґрунтованою вартістю послуг з централізованого водопостачання та водовідведення, які надаються КП "Комунсервіс" в 2025 році</t>
  </si>
  <si>
    <t>Разом (сума рядків 270+344+350)</t>
  </si>
  <si>
    <t>Дохід з місцевого бюджету за програмою регулювання чисельності безпритульних тварин гуманними методами на території Хорольської міської територіальної громади на 2025-2027 роки</t>
  </si>
  <si>
    <t>(02.10.;27.10; 03.11;19.11;08.12;11.122025рік)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</si>
</sst>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"/>
  </numFmts>
  <fonts count="25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i/>
      <u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 Cyr"/>
      <charset val="204"/>
    </font>
    <font>
      <i/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 Cyr"/>
    </font>
    <font>
      <sz val="9"/>
      <name val="Times New Roman"/>
      <family val="1"/>
    </font>
    <font>
      <b/>
      <sz val="11"/>
      <name val="Times New Roman Cyr"/>
      <family val="1"/>
      <charset val="204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9"/>
      <color rgb="FF000000"/>
      <name val="Times New Roman"/>
      <family val="1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94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wrapText="1"/>
    </xf>
    <xf numFmtId="0" fontId="4" fillId="0" borderId="3" xfId="0" quotePrefix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vertical="top"/>
    </xf>
    <xf numFmtId="0" fontId="7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4" fillId="0" borderId="1" xfId="0" quotePrefix="1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wrapText="1"/>
    </xf>
    <xf numFmtId="165" fontId="4" fillId="0" borderId="0" xfId="0" quotePrefix="1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center" wrapText="1"/>
    </xf>
    <xf numFmtId="0" fontId="14" fillId="0" borderId="3" xfId="0" quotePrefix="1" applyFont="1" applyFill="1" applyBorder="1" applyAlignment="1">
      <alignment horizontal="center"/>
    </xf>
    <xf numFmtId="0" fontId="1" fillId="0" borderId="8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7" fillId="0" borderId="3" xfId="0" quotePrefix="1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/>
    <xf numFmtId="0" fontId="6" fillId="0" borderId="0" xfId="0" applyFont="1" applyFill="1" applyAlignment="1"/>
    <xf numFmtId="0" fontId="1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11" fillId="0" borderId="9" xfId="0" applyFont="1" applyFill="1" applyBorder="1" applyAlignment="1">
      <alignment horizontal="left" wrapText="1"/>
    </xf>
    <xf numFmtId="0" fontId="11" fillId="0" borderId="9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1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/>
    <xf numFmtId="4" fontId="7" fillId="0" borderId="1" xfId="0" applyNumberFormat="1" applyFont="1" applyFill="1" applyBorder="1" applyAlignment="1">
      <alignment horizontal="right" wrapText="1"/>
    </xf>
    <xf numFmtId="0" fontId="2" fillId="0" borderId="0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Fill="1" applyAlignment="1">
      <alignment horizontal="left"/>
    </xf>
    <xf numFmtId="0" fontId="4" fillId="0" borderId="9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top"/>
    </xf>
    <xf numFmtId="2" fontId="4" fillId="0" borderId="0" xfId="0" applyNumberFormat="1" applyFont="1" applyFill="1" applyAlignment="1"/>
    <xf numFmtId="0" fontId="8" fillId="0" borderId="0" xfId="0" applyFont="1" applyFill="1" applyBorder="1" applyAlignment="1"/>
    <xf numFmtId="0" fontId="4" fillId="0" borderId="0" xfId="0" applyFont="1" applyFill="1" applyBorder="1" applyAlignment="1">
      <alignment horizontal="center" vertical="top"/>
    </xf>
    <xf numFmtId="2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9" xfId="0" applyFont="1" applyFill="1" applyBorder="1" applyAlignment="1">
      <alignment wrapText="1"/>
    </xf>
    <xf numFmtId="0" fontId="4" fillId="0" borderId="9" xfId="0" applyFont="1" applyFill="1" applyBorder="1" applyAlignment="1"/>
    <xf numFmtId="0" fontId="4" fillId="0" borderId="10" xfId="0" applyFont="1" applyFill="1" applyBorder="1" applyAlignment="1"/>
    <xf numFmtId="0" fontId="4" fillId="0" borderId="5" xfId="0" applyFont="1" applyFill="1" applyBorder="1" applyAlignment="1"/>
    <xf numFmtId="0" fontId="4" fillId="0" borderId="7" xfId="0" applyFont="1" applyFill="1" applyBorder="1" applyAlignment="1"/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11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2" fontId="11" fillId="0" borderId="9" xfId="0" applyNumberFormat="1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2" fontId="11" fillId="0" borderId="9" xfId="0" applyNumberFormat="1" applyFont="1" applyFill="1" applyBorder="1" applyAlignment="1">
      <alignment horizontal="left"/>
    </xf>
    <xf numFmtId="2" fontId="11" fillId="0" borderId="5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/>
    <xf numFmtId="0" fontId="13" fillId="0" borderId="4" xfId="0" applyFont="1" applyFill="1" applyBorder="1" applyAlignment="1">
      <alignment vertical="top" wrapText="1"/>
    </xf>
    <xf numFmtId="2" fontId="13" fillId="0" borderId="5" xfId="0" applyNumberFormat="1" applyFont="1" applyFill="1" applyBorder="1" applyAlignment="1">
      <alignment vertical="top" wrapText="1"/>
    </xf>
    <xf numFmtId="0" fontId="1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2" fontId="3" fillId="0" borderId="5" xfId="0" applyNumberFormat="1" applyFont="1" applyFill="1" applyBorder="1" applyAlignment="1"/>
    <xf numFmtId="0" fontId="3" fillId="0" borderId="6" xfId="0" applyFont="1" applyFill="1" applyBorder="1" applyAlignment="1"/>
    <xf numFmtId="2" fontId="3" fillId="0" borderId="5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wrapText="1"/>
    </xf>
    <xf numFmtId="0" fontId="5" fillId="0" borderId="3" xfId="0" quotePrefix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/>
    <xf numFmtId="2" fontId="6" fillId="0" borderId="0" xfId="0" applyNumberFormat="1" applyFont="1" applyFill="1" applyAlignment="1"/>
    <xf numFmtId="0" fontId="2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 applyProtection="1">
      <alignment vertical="top"/>
    </xf>
    <xf numFmtId="165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164" fontId="7" fillId="0" borderId="3" xfId="0" applyNumberFormat="1" applyFont="1" applyFill="1" applyBorder="1" applyAlignment="1">
      <alignment horizontal="right"/>
    </xf>
    <xf numFmtId="164" fontId="5" fillId="0" borderId="3" xfId="0" quotePrefix="1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 wrapText="1"/>
    </xf>
    <xf numFmtId="164" fontId="7" fillId="0" borderId="3" xfId="0" quotePrefix="1" applyNumberFormat="1" applyFont="1" applyFill="1" applyBorder="1" applyAlignment="1">
      <alignment horizontal="right" wrapText="1"/>
    </xf>
    <xf numFmtId="164" fontId="4" fillId="0" borderId="3" xfId="0" quotePrefix="1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/>
    <xf numFmtId="164" fontId="5" fillId="0" borderId="3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0" fontId="21" fillId="0" borderId="0" xfId="0" applyFont="1" applyBorder="1" applyAlignment="1">
      <alignment wrapText="1"/>
    </xf>
    <xf numFmtId="14" fontId="4" fillId="0" borderId="3" xfId="0" applyNumberFormat="1" applyFont="1" applyFill="1" applyBorder="1" applyAlignment="1">
      <alignment horizontal="center"/>
    </xf>
    <xf numFmtId="14" fontId="22" fillId="0" borderId="0" xfId="0" applyNumberFormat="1" applyFont="1" applyBorder="1" applyAlignment="1">
      <alignment wrapText="1"/>
    </xf>
    <xf numFmtId="14" fontId="22" fillId="0" borderId="0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vertical="center" wrapText="1"/>
    </xf>
    <xf numFmtId="2" fontId="16" fillId="0" borderId="9" xfId="0" applyNumberFormat="1" applyFont="1" applyFill="1" applyBorder="1" applyAlignment="1"/>
    <xf numFmtId="0" fontId="3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right" wrapText="1"/>
    </xf>
    <xf numFmtId="164" fontId="4" fillId="0" borderId="3" xfId="0" applyNumberFormat="1" applyFont="1" applyFill="1" applyBorder="1" applyAlignment="1">
      <alignment horizontal="right"/>
    </xf>
    <xf numFmtId="164" fontId="7" fillId="0" borderId="3" xfId="0" quotePrefix="1" applyNumberFormat="1" applyFont="1" applyFill="1" applyBorder="1" applyAlignment="1">
      <alignment horizontal="right"/>
    </xf>
    <xf numFmtId="164" fontId="4" fillId="0" borderId="3" xfId="0" quotePrefix="1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 vertical="center" wrapText="1"/>
    </xf>
    <xf numFmtId="164" fontId="7" fillId="0" borderId="5" xfId="0" applyNumberFormat="1" applyFont="1" applyFill="1" applyBorder="1" applyAlignment="1"/>
    <xf numFmtId="164" fontId="14" fillId="0" borderId="3" xfId="0" applyNumberFormat="1" applyFont="1" applyFill="1" applyBorder="1" applyAlignment="1">
      <alignment horizontal="right"/>
    </xf>
    <xf numFmtId="164" fontId="5" fillId="0" borderId="6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/>
    <xf numFmtId="164" fontId="14" fillId="0" borderId="3" xfId="0" quotePrefix="1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/>
    <xf numFmtId="164" fontId="1" fillId="0" borderId="3" xfId="0" applyNumberFormat="1" applyFont="1" applyFill="1" applyBorder="1" applyAlignment="1" applyProtection="1"/>
    <xf numFmtId="164" fontId="7" fillId="0" borderId="4" xfId="0" applyNumberFormat="1" applyFont="1" applyFill="1" applyBorder="1" applyAlignment="1"/>
    <xf numFmtId="164" fontId="7" fillId="0" borderId="6" xfId="0" applyNumberFormat="1" applyFont="1" applyFill="1" applyBorder="1" applyAlignment="1"/>
    <xf numFmtId="164" fontId="10" fillId="0" borderId="4" xfId="0" applyNumberFormat="1" applyFont="1" applyFill="1" applyBorder="1" applyAlignment="1"/>
    <xf numFmtId="164" fontId="10" fillId="0" borderId="5" xfId="0" applyNumberFormat="1" applyFont="1" applyFill="1" applyBorder="1" applyAlignment="1"/>
    <xf numFmtId="164" fontId="10" fillId="0" borderId="6" xfId="0" applyNumberFormat="1" applyFont="1" applyFill="1" applyBorder="1" applyAlignment="1"/>
    <xf numFmtId="164" fontId="10" fillId="0" borderId="3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/>
    <xf numFmtId="164" fontId="4" fillId="0" borderId="3" xfId="0" quotePrefix="1" applyNumberFormat="1" applyFont="1" applyFill="1" applyBorder="1" applyAlignment="1">
      <alignment horizontal="center" wrapText="1"/>
    </xf>
    <xf numFmtId="164" fontId="14" fillId="0" borderId="3" xfId="0" applyNumberFormat="1" applyFont="1" applyFill="1" applyBorder="1" applyAlignment="1">
      <alignment horizontal="right" wrapText="1"/>
    </xf>
    <xf numFmtId="164" fontId="14" fillId="0" borderId="3" xfId="0" applyNumberFormat="1" applyFont="1" applyFill="1" applyBorder="1" applyAlignment="1"/>
    <xf numFmtId="0" fontId="23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3" fillId="0" borderId="2" xfId="0" applyFont="1" applyBorder="1" applyAlignment="1">
      <alignment wrapText="1"/>
    </xf>
    <xf numFmtId="0" fontId="23" fillId="0" borderId="3" xfId="0" applyFont="1" applyBorder="1" applyAlignment="1">
      <alignment wrapText="1"/>
    </xf>
    <xf numFmtId="14" fontId="19" fillId="0" borderId="3" xfId="0" applyNumberFormat="1" applyFont="1" applyBorder="1" applyAlignment="1">
      <alignment horizontal="center" wrapText="1"/>
    </xf>
    <xf numFmtId="0" fontId="23" fillId="0" borderId="3" xfId="0" applyFont="1" applyBorder="1" applyAlignment="1">
      <alignment horizontal="left" wrapText="1"/>
    </xf>
    <xf numFmtId="14" fontId="23" fillId="0" borderId="3" xfId="0" applyNumberFormat="1" applyFont="1" applyBorder="1" applyAlignment="1">
      <alignment wrapText="1"/>
    </xf>
    <xf numFmtId="0" fontId="20" fillId="0" borderId="0" xfId="0" applyFont="1" applyFill="1" applyBorder="1" applyAlignment="1">
      <alignment horizontal="left" vertical="top"/>
    </xf>
    <xf numFmtId="0" fontId="23" fillId="0" borderId="3" xfId="0" applyFont="1" applyBorder="1" applyAlignment="1">
      <alignment horizontal="center" wrapText="1"/>
    </xf>
    <xf numFmtId="14" fontId="23" fillId="0" borderId="1" xfId="0" applyNumberFormat="1" applyFont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0" fontId="23" fillId="0" borderId="3" xfId="0" applyFont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9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top"/>
    </xf>
    <xf numFmtId="0" fontId="23" fillId="0" borderId="4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9" fillId="0" borderId="9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14" fontId="22" fillId="0" borderId="0" xfId="0" applyNumberFormat="1" applyFont="1" applyBorder="1" applyAlignment="1">
      <alignment horizontal="left" vertical="center" wrapText="1"/>
    </xf>
    <xf numFmtId="2" fontId="12" fillId="0" borderId="9" xfId="0" applyNumberFormat="1" applyFont="1" applyFill="1" applyBorder="1" applyAlignment="1">
      <alignment horizontal="left"/>
    </xf>
    <xf numFmtId="0" fontId="10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4" fontId="24" fillId="0" borderId="9" xfId="0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7"/>
  <sheetViews>
    <sheetView tabSelected="1" topLeftCell="A37" zoomScaleNormal="100" workbookViewId="0">
      <selection activeCell="A6" sqref="A6"/>
    </sheetView>
  </sheetViews>
  <sheetFormatPr defaultColWidth="8.85546875" defaultRowHeight="12.75" x14ac:dyDescent="0.2"/>
  <cols>
    <col min="1" max="1" width="35.42578125" style="4" customWidth="1"/>
    <col min="2" max="2" width="8.28515625" style="4" bestFit="1" customWidth="1"/>
    <col min="3" max="3" width="11.140625" style="4" customWidth="1"/>
    <col min="4" max="4" width="10" style="4" customWidth="1"/>
    <col min="5" max="5" width="10.7109375" style="109" customWidth="1"/>
    <col min="6" max="6" width="11" style="4" customWidth="1"/>
    <col min="7" max="7" width="10.28515625" style="4" customWidth="1"/>
    <col min="8" max="8" width="15.28515625" style="4" customWidth="1"/>
    <col min="9" max="9" width="12.7109375" style="4" customWidth="1"/>
    <col min="10" max="10" width="7.28515625" style="4" customWidth="1"/>
    <col min="11" max="11" width="10.5703125" style="4" customWidth="1"/>
    <col min="12" max="16384" width="8.85546875" style="4"/>
  </cols>
  <sheetData>
    <row r="1" spans="1:11" ht="19.5" customHeight="1" x14ac:dyDescent="0.2">
      <c r="A1" s="164"/>
      <c r="B1" s="40"/>
      <c r="C1" s="40"/>
      <c r="D1" s="169" t="s">
        <v>44</v>
      </c>
      <c r="E1" s="169"/>
      <c r="F1" s="169"/>
      <c r="G1" s="169"/>
      <c r="H1" s="169"/>
      <c r="I1" s="169"/>
    </row>
    <row r="2" spans="1:11" x14ac:dyDescent="0.2">
      <c r="A2" s="60"/>
      <c r="B2" s="41"/>
      <c r="C2" s="41"/>
      <c r="D2" s="170" t="s">
        <v>45</v>
      </c>
      <c r="E2" s="170"/>
      <c r="F2" s="170"/>
      <c r="G2" s="170"/>
      <c r="H2" s="170"/>
      <c r="I2" s="170"/>
    </row>
    <row r="3" spans="1:11" x14ac:dyDescent="0.2">
      <c r="A3" s="60"/>
      <c r="B3" s="41"/>
      <c r="C3" s="41"/>
      <c r="D3" s="170" t="s">
        <v>46</v>
      </c>
      <c r="E3" s="170"/>
      <c r="F3" s="170"/>
      <c r="G3" s="170"/>
      <c r="H3" s="170"/>
      <c r="I3" s="170"/>
    </row>
    <row r="4" spans="1:11" x14ac:dyDescent="0.2">
      <c r="A4" s="42"/>
      <c r="B4" s="42"/>
      <c r="C4" s="42"/>
      <c r="D4" s="61"/>
      <c r="E4" s="62"/>
      <c r="F4" s="61"/>
      <c r="G4" s="61"/>
      <c r="H4" s="61"/>
      <c r="I4" s="61"/>
    </row>
    <row r="5" spans="1:11" x14ac:dyDescent="0.2">
      <c r="A5" s="45"/>
      <c r="B5" s="45"/>
      <c r="C5" s="43"/>
      <c r="D5" s="171" t="s">
        <v>47</v>
      </c>
      <c r="E5" s="171"/>
      <c r="F5" s="171"/>
      <c r="G5" s="171"/>
      <c r="H5" s="171"/>
      <c r="I5" s="171"/>
    </row>
    <row r="6" spans="1:11" x14ac:dyDescent="0.2">
      <c r="A6" s="44"/>
      <c r="B6" s="44"/>
      <c r="C6" s="44"/>
      <c r="D6" s="172" t="s">
        <v>43</v>
      </c>
      <c r="E6" s="172"/>
      <c r="F6" s="172"/>
      <c r="G6" s="172"/>
      <c r="H6" s="172"/>
      <c r="I6" s="172"/>
    </row>
    <row r="7" spans="1:11" x14ac:dyDescent="0.2">
      <c r="A7" s="48"/>
      <c r="B7" s="45"/>
      <c r="C7" s="45"/>
      <c r="D7" s="61"/>
      <c r="E7" s="62"/>
      <c r="F7" s="64"/>
      <c r="G7" s="64"/>
      <c r="H7" s="64"/>
      <c r="I7" s="64"/>
    </row>
    <row r="8" spans="1:11" x14ac:dyDescent="0.2">
      <c r="A8" s="45"/>
      <c r="B8" s="42"/>
      <c r="C8" s="42"/>
      <c r="D8" s="42"/>
      <c r="E8" s="65"/>
      <c r="F8" s="45"/>
      <c r="G8" s="45"/>
      <c r="H8" s="45"/>
      <c r="I8" s="45"/>
    </row>
    <row r="9" spans="1:11" ht="11.25" customHeight="1" x14ac:dyDescent="0.2">
      <c r="A9" s="45"/>
      <c r="B9" s="66"/>
      <c r="C9" s="46"/>
      <c r="D9" s="46"/>
      <c r="E9" s="65"/>
    </row>
    <row r="10" spans="1:11" ht="12.75" hidden="1" customHeight="1" x14ac:dyDescent="0.2">
      <c r="A10" s="45"/>
      <c r="B10" s="66"/>
      <c r="C10" s="46"/>
      <c r="D10" s="46"/>
      <c r="E10" s="65"/>
    </row>
    <row r="11" spans="1:11" ht="12.75" hidden="1" customHeight="1" x14ac:dyDescent="0.2">
      <c r="A11" s="45"/>
      <c r="B11" s="45"/>
      <c r="C11" s="47"/>
      <c r="D11" s="47"/>
      <c r="E11" s="65"/>
    </row>
    <row r="12" spans="1:11" ht="12.75" hidden="1" customHeight="1" x14ac:dyDescent="0.2">
      <c r="A12" s="67"/>
      <c r="B12" s="42"/>
      <c r="C12" s="48"/>
      <c r="D12" s="48"/>
      <c r="E12" s="68"/>
    </row>
    <row r="13" spans="1:11" ht="12.75" hidden="1" customHeight="1" x14ac:dyDescent="0.2">
      <c r="A13" s="67"/>
      <c r="B13" s="42"/>
      <c r="C13" s="48"/>
      <c r="D13" s="48"/>
      <c r="E13" s="68"/>
    </row>
    <row r="14" spans="1:11" ht="12.75" customHeight="1" x14ac:dyDescent="0.2">
      <c r="A14" s="45"/>
      <c r="B14" s="42"/>
      <c r="C14" s="48"/>
      <c r="D14" s="48"/>
      <c r="E14" s="68"/>
      <c r="F14" s="45"/>
      <c r="G14" s="21" t="s">
        <v>2</v>
      </c>
      <c r="H14" s="168" t="s">
        <v>110</v>
      </c>
      <c r="I14" s="168"/>
      <c r="J14" s="123"/>
      <c r="K14" s="123"/>
    </row>
    <row r="15" spans="1:11" ht="24" customHeight="1" x14ac:dyDescent="0.2">
      <c r="A15" s="45"/>
      <c r="B15" s="45"/>
      <c r="C15" s="45"/>
      <c r="D15" s="45"/>
      <c r="E15" s="69"/>
      <c r="F15" s="70" t="s">
        <v>3</v>
      </c>
      <c r="G15" s="132">
        <v>2025</v>
      </c>
      <c r="H15" s="173" t="s">
        <v>111</v>
      </c>
      <c r="I15" s="174"/>
      <c r="J15" s="123"/>
      <c r="K15" s="123"/>
    </row>
    <row r="16" spans="1:11" ht="13.5" customHeight="1" x14ac:dyDescent="0.25">
      <c r="A16" s="71" t="s">
        <v>4</v>
      </c>
      <c r="B16" s="175" t="s">
        <v>101</v>
      </c>
      <c r="C16" s="175"/>
      <c r="D16" s="175"/>
      <c r="E16" s="175"/>
      <c r="F16" s="72" t="s">
        <v>5</v>
      </c>
      <c r="G16" s="21">
        <v>32429709</v>
      </c>
      <c r="H16" s="167" t="s">
        <v>151</v>
      </c>
      <c r="I16" s="166">
        <v>45772</v>
      </c>
      <c r="K16" s="125"/>
    </row>
    <row r="17" spans="1:11" ht="13.5" customHeight="1" x14ac:dyDescent="0.2">
      <c r="A17" s="73" t="s">
        <v>6</v>
      </c>
      <c r="B17" s="176" t="s">
        <v>102</v>
      </c>
      <c r="C17" s="176"/>
      <c r="D17" s="176"/>
      <c r="E17" s="176"/>
      <c r="F17" s="74" t="s">
        <v>7</v>
      </c>
      <c r="G17" s="21">
        <v>150</v>
      </c>
      <c r="H17" s="167" t="s">
        <v>152</v>
      </c>
      <c r="I17" s="166">
        <v>45807</v>
      </c>
      <c r="K17" s="125"/>
    </row>
    <row r="18" spans="1:11" ht="13.5" customHeight="1" x14ac:dyDescent="0.2">
      <c r="A18" s="75" t="s">
        <v>8</v>
      </c>
      <c r="B18" s="176" t="s">
        <v>103</v>
      </c>
      <c r="C18" s="176"/>
      <c r="D18" s="176"/>
      <c r="E18" s="176"/>
      <c r="F18" s="74" t="s">
        <v>9</v>
      </c>
      <c r="G18" s="21">
        <v>532480100</v>
      </c>
      <c r="H18" s="167" t="s">
        <v>150</v>
      </c>
      <c r="I18" s="166">
        <v>45847</v>
      </c>
      <c r="J18" s="177"/>
      <c r="K18" s="126"/>
    </row>
    <row r="19" spans="1:11" ht="13.5" customHeight="1" x14ac:dyDescent="0.2">
      <c r="A19" s="76" t="s">
        <v>10</v>
      </c>
      <c r="B19" s="176" t="s">
        <v>104</v>
      </c>
      <c r="C19" s="176"/>
      <c r="D19" s="176"/>
      <c r="E19" s="176"/>
      <c r="F19" s="74" t="s">
        <v>11</v>
      </c>
      <c r="G19" s="124"/>
      <c r="H19" s="167" t="s">
        <v>150</v>
      </c>
      <c r="I19" s="166">
        <v>45953</v>
      </c>
      <c r="J19" s="177"/>
      <c r="K19" s="126"/>
    </row>
    <row r="20" spans="1:11" ht="13.5" customHeight="1" x14ac:dyDescent="0.2">
      <c r="A20" s="77" t="s">
        <v>12</v>
      </c>
      <c r="B20" s="179" t="s">
        <v>105</v>
      </c>
      <c r="C20" s="179"/>
      <c r="D20" s="179"/>
      <c r="E20" s="179"/>
      <c r="F20" s="78" t="s">
        <v>13</v>
      </c>
      <c r="G20" s="59" t="s">
        <v>40</v>
      </c>
      <c r="H20" s="167" t="s">
        <v>150</v>
      </c>
      <c r="I20" s="166"/>
      <c r="K20" s="127"/>
    </row>
    <row r="21" spans="1:11" ht="13.5" customHeight="1" x14ac:dyDescent="0.2">
      <c r="A21" s="26" t="s">
        <v>41</v>
      </c>
      <c r="B21" s="176" t="s">
        <v>106</v>
      </c>
      <c r="C21" s="176"/>
      <c r="D21" s="176"/>
      <c r="E21" s="176"/>
      <c r="F21" s="122"/>
      <c r="G21" s="72"/>
      <c r="H21" s="167" t="s">
        <v>150</v>
      </c>
      <c r="I21" s="161"/>
      <c r="K21" s="127"/>
    </row>
    <row r="22" spans="1:11" ht="13.5" customHeight="1" x14ac:dyDescent="0.2">
      <c r="A22" s="26" t="s">
        <v>14</v>
      </c>
      <c r="B22" s="180" t="s">
        <v>107</v>
      </c>
      <c r="C22" s="180"/>
      <c r="D22" s="180"/>
      <c r="E22" s="180"/>
      <c r="F22" s="180"/>
      <c r="G22" s="74"/>
      <c r="H22" s="167" t="s">
        <v>150</v>
      </c>
      <c r="I22" s="161"/>
      <c r="K22" s="127"/>
    </row>
    <row r="23" spans="1:11" ht="13.5" customHeight="1" x14ac:dyDescent="0.2">
      <c r="A23" s="80" t="s">
        <v>15</v>
      </c>
      <c r="B23" s="79">
        <v>85</v>
      </c>
      <c r="C23" s="49"/>
      <c r="D23" s="49"/>
      <c r="E23" s="81"/>
      <c r="F23" s="49"/>
      <c r="G23" s="63"/>
      <c r="H23" s="167" t="s">
        <v>150</v>
      </c>
      <c r="I23" s="159"/>
      <c r="K23" s="127"/>
    </row>
    <row r="24" spans="1:11" ht="13.5" customHeight="1" x14ac:dyDescent="0.2">
      <c r="A24" s="82" t="s">
        <v>16</v>
      </c>
      <c r="B24" s="51" t="s">
        <v>108</v>
      </c>
      <c r="C24" s="50"/>
      <c r="D24" s="50"/>
      <c r="E24" s="83"/>
      <c r="F24" s="50"/>
      <c r="G24" s="72"/>
      <c r="H24" s="167" t="s">
        <v>150</v>
      </c>
      <c r="I24" s="163"/>
      <c r="K24" s="127"/>
    </row>
    <row r="25" spans="1:11" ht="13.5" customHeight="1" x14ac:dyDescent="0.2">
      <c r="A25" s="80" t="s">
        <v>17</v>
      </c>
      <c r="B25" s="51" t="s">
        <v>109</v>
      </c>
      <c r="C25" s="51"/>
      <c r="D25" s="51"/>
      <c r="E25" s="84"/>
      <c r="F25" s="51"/>
      <c r="G25" s="74"/>
      <c r="H25" s="167" t="s">
        <v>150</v>
      </c>
      <c r="I25" s="160"/>
      <c r="K25" s="127"/>
    </row>
    <row r="26" spans="1:11" ht="13.5" customHeight="1" x14ac:dyDescent="0.2">
      <c r="A26" s="82" t="s">
        <v>18</v>
      </c>
      <c r="B26" s="51" t="s">
        <v>153</v>
      </c>
      <c r="C26" s="51"/>
      <c r="D26" s="51"/>
      <c r="E26" s="84"/>
      <c r="F26" s="51"/>
      <c r="G26" s="74"/>
      <c r="H26" s="162" t="s">
        <v>150</v>
      </c>
      <c r="I26" s="161"/>
    </row>
    <row r="27" spans="1:11" ht="12.75" hidden="1" customHeight="1" x14ac:dyDescent="0.2">
      <c r="A27" s="85"/>
      <c r="B27" s="52"/>
      <c r="C27" s="52"/>
      <c r="D27" s="52"/>
      <c r="E27" s="86"/>
      <c r="F27" s="52"/>
      <c r="G27" s="52"/>
      <c r="H27" s="165"/>
      <c r="I27" s="161"/>
    </row>
    <row r="28" spans="1:11" x14ac:dyDescent="0.2">
      <c r="A28" s="85"/>
      <c r="B28" s="52"/>
      <c r="C28" s="52"/>
      <c r="D28" s="52"/>
      <c r="E28" s="86"/>
      <c r="F28" s="52"/>
      <c r="G28" s="52"/>
      <c r="H28" s="157"/>
      <c r="I28" s="158"/>
    </row>
    <row r="29" spans="1:11" ht="9.75" customHeight="1" x14ac:dyDescent="0.2">
      <c r="A29" s="85"/>
      <c r="B29" s="52"/>
      <c r="C29" s="52"/>
      <c r="D29" s="52"/>
      <c r="E29" s="86"/>
      <c r="F29" s="52"/>
      <c r="G29" s="52"/>
      <c r="H29" s="52"/>
      <c r="I29" s="52"/>
    </row>
    <row r="30" spans="1:11" x14ac:dyDescent="0.2">
      <c r="A30" s="181" t="s">
        <v>138</v>
      </c>
      <c r="B30" s="181"/>
      <c r="C30" s="181"/>
      <c r="D30" s="181"/>
      <c r="E30" s="181"/>
      <c r="F30" s="181"/>
      <c r="G30" s="181"/>
      <c r="H30" s="181"/>
      <c r="I30" s="181"/>
    </row>
    <row r="31" spans="1:11" x14ac:dyDescent="0.2">
      <c r="A31" s="182" t="s">
        <v>159</v>
      </c>
      <c r="B31" s="183"/>
      <c r="C31" s="183"/>
      <c r="D31" s="183"/>
      <c r="E31" s="183"/>
      <c r="F31" s="183"/>
      <c r="G31" s="183"/>
      <c r="H31" s="183"/>
      <c r="I31" s="183"/>
    </row>
    <row r="32" spans="1:11" x14ac:dyDescent="0.2">
      <c r="A32" s="184" t="s">
        <v>19</v>
      </c>
      <c r="B32" s="185"/>
      <c r="C32" s="185"/>
      <c r="D32" s="185"/>
      <c r="E32" s="185"/>
      <c r="F32" s="185"/>
      <c r="G32" s="185"/>
      <c r="H32" s="185"/>
      <c r="I32" s="186"/>
    </row>
    <row r="33" spans="1:11" x14ac:dyDescent="0.2">
      <c r="A33" s="87"/>
      <c r="B33" s="53"/>
      <c r="C33" s="53"/>
      <c r="D33" s="53"/>
      <c r="E33" s="88"/>
      <c r="F33" s="53"/>
      <c r="G33" s="53"/>
      <c r="H33" s="53"/>
      <c r="I33" s="89"/>
    </row>
    <row r="34" spans="1:11" ht="14.45" customHeight="1" x14ac:dyDescent="0.2">
      <c r="A34" s="187" t="s">
        <v>97</v>
      </c>
      <c r="B34" s="187" t="s">
        <v>20</v>
      </c>
      <c r="C34" s="2" t="s">
        <v>21</v>
      </c>
      <c r="D34" s="2" t="s">
        <v>21</v>
      </c>
      <c r="E34" s="189" t="s">
        <v>141</v>
      </c>
      <c r="F34" s="191" t="s">
        <v>22</v>
      </c>
      <c r="G34" s="192"/>
      <c r="H34" s="192"/>
      <c r="I34" s="193"/>
    </row>
    <row r="35" spans="1:11" ht="38.25" x14ac:dyDescent="0.2">
      <c r="A35" s="188"/>
      <c r="B35" s="188"/>
      <c r="C35" s="3" t="s">
        <v>139</v>
      </c>
      <c r="D35" s="3" t="s">
        <v>140</v>
      </c>
      <c r="E35" s="190"/>
      <c r="F35" s="5" t="s">
        <v>23</v>
      </c>
      <c r="G35" s="5" t="s">
        <v>24</v>
      </c>
      <c r="H35" s="5" t="s">
        <v>25</v>
      </c>
      <c r="I35" s="5" t="s">
        <v>26</v>
      </c>
    </row>
    <row r="36" spans="1:11" x14ac:dyDescent="0.2">
      <c r="A36" s="130">
        <v>1</v>
      </c>
      <c r="B36" s="131">
        <v>2</v>
      </c>
      <c r="C36" s="131">
        <v>3</v>
      </c>
      <c r="D36" s="131">
        <v>4</v>
      </c>
      <c r="E36" s="128">
        <v>5</v>
      </c>
      <c r="F36" s="92">
        <v>6</v>
      </c>
      <c r="G36" s="92">
        <v>7</v>
      </c>
      <c r="H36" s="92">
        <v>8</v>
      </c>
      <c r="I36" s="92">
        <v>9</v>
      </c>
    </row>
    <row r="37" spans="1:11" x14ac:dyDescent="0.2">
      <c r="A37" s="93" t="s">
        <v>48</v>
      </c>
      <c r="B37" s="54"/>
      <c r="C37" s="54"/>
      <c r="D37" s="54"/>
      <c r="E37" s="94"/>
      <c r="F37" s="54"/>
      <c r="G37" s="54"/>
      <c r="H37" s="54"/>
      <c r="I37" s="95"/>
    </row>
    <row r="38" spans="1:11" ht="19.5" customHeight="1" x14ac:dyDescent="0.2">
      <c r="A38" s="6" t="s">
        <v>49</v>
      </c>
      <c r="B38" s="7"/>
      <c r="C38" s="7"/>
      <c r="D38" s="7"/>
      <c r="E38" s="96"/>
      <c r="F38" s="7"/>
      <c r="G38" s="7"/>
      <c r="H38" s="7"/>
      <c r="I38" s="8"/>
    </row>
    <row r="39" spans="1:11" ht="25.5" x14ac:dyDescent="0.2">
      <c r="A39" s="9" t="s">
        <v>27</v>
      </c>
      <c r="B39" s="10">
        <v>100</v>
      </c>
      <c r="C39" s="136">
        <v>9123</v>
      </c>
      <c r="D39" s="136">
        <v>11359</v>
      </c>
      <c r="E39" s="112">
        <v>12750</v>
      </c>
      <c r="F39" s="143">
        <f>E39/4</f>
        <v>3187.5</v>
      </c>
      <c r="G39" s="143">
        <f>F39</f>
        <v>3187.5</v>
      </c>
      <c r="H39" s="143">
        <f>F39</f>
        <v>3187.5</v>
      </c>
      <c r="I39" s="143">
        <f>E39-F39-G39-H39</f>
        <v>3187.5</v>
      </c>
      <c r="J39" s="11"/>
      <c r="K39" s="12"/>
    </row>
    <row r="40" spans="1:11" ht="49.5" customHeight="1" x14ac:dyDescent="0.2">
      <c r="A40" s="13" t="s">
        <v>114</v>
      </c>
      <c r="B40" s="5">
        <v>110</v>
      </c>
      <c r="C40" s="134">
        <v>12844.7</v>
      </c>
      <c r="D40" s="134">
        <v>12849.6</v>
      </c>
      <c r="E40" s="112">
        <f>F40+G40+H40+I40</f>
        <v>14665.480000000001</v>
      </c>
      <c r="F40" s="143">
        <v>3357.2</v>
      </c>
      <c r="G40" s="143">
        <v>3531</v>
      </c>
      <c r="H40" s="143">
        <v>3600</v>
      </c>
      <c r="I40" s="143">
        <f>3511.8+100+565.48</f>
        <v>4177.2800000000007</v>
      </c>
      <c r="J40" s="11"/>
    </row>
    <row r="41" spans="1:11" ht="15.75" hidden="1" customHeight="1" x14ac:dyDescent="0.2">
      <c r="A41" s="14" t="s">
        <v>28</v>
      </c>
      <c r="B41" s="5">
        <v>120</v>
      </c>
      <c r="C41" s="134">
        <v>0</v>
      </c>
      <c r="D41" s="134">
        <v>0</v>
      </c>
      <c r="E41" s="112">
        <f t="shared" ref="E41:E50" si="0">F41+G41+H41+I41</f>
        <v>2891</v>
      </c>
      <c r="F41" s="143">
        <v>2891</v>
      </c>
      <c r="G41" s="143">
        <f t="shared" ref="G41:I43" si="1">G88</f>
        <v>0</v>
      </c>
      <c r="H41" s="143">
        <f t="shared" si="1"/>
        <v>0</v>
      </c>
      <c r="I41" s="143">
        <f t="shared" si="1"/>
        <v>0</v>
      </c>
    </row>
    <row r="42" spans="1:11" ht="15.75" hidden="1" customHeight="1" x14ac:dyDescent="0.2">
      <c r="A42" s="14" t="s">
        <v>0</v>
      </c>
      <c r="B42" s="5">
        <v>120</v>
      </c>
      <c r="C42" s="134">
        <v>0</v>
      </c>
      <c r="D42" s="134">
        <v>0</v>
      </c>
      <c r="E42" s="112">
        <f t="shared" si="0"/>
        <v>2892</v>
      </c>
      <c r="F42" s="143">
        <v>2892</v>
      </c>
      <c r="G42" s="143">
        <f t="shared" si="1"/>
        <v>0</v>
      </c>
      <c r="H42" s="143">
        <f t="shared" si="1"/>
        <v>0</v>
      </c>
      <c r="I42" s="143">
        <f t="shared" si="1"/>
        <v>0</v>
      </c>
    </row>
    <row r="43" spans="1:11" ht="13.15" hidden="1" customHeight="1" x14ac:dyDescent="0.2">
      <c r="A43" s="14" t="s">
        <v>137</v>
      </c>
      <c r="B43" s="5">
        <v>120</v>
      </c>
      <c r="C43" s="134">
        <v>0</v>
      </c>
      <c r="D43" s="134">
        <v>0</v>
      </c>
      <c r="E43" s="112">
        <f t="shared" si="0"/>
        <v>11456.582</v>
      </c>
      <c r="F43" s="143">
        <v>2893</v>
      </c>
      <c r="G43" s="143">
        <f t="shared" si="1"/>
        <v>2067.3000000000002</v>
      </c>
      <c r="H43" s="143">
        <f t="shared" si="1"/>
        <v>3026.9</v>
      </c>
      <c r="I43" s="143">
        <f t="shared" si="1"/>
        <v>3469.3820000000001</v>
      </c>
    </row>
    <row r="44" spans="1:11" ht="67.5" customHeight="1" x14ac:dyDescent="0.2">
      <c r="A44" s="13" t="s">
        <v>112</v>
      </c>
      <c r="B44" s="5">
        <v>120</v>
      </c>
      <c r="C44" s="134">
        <f>273.8+1451.4</f>
        <v>1725.2</v>
      </c>
      <c r="D44" s="134">
        <f>273.8+2959.6</f>
        <v>3233.4</v>
      </c>
      <c r="E44" s="112">
        <f t="shared" si="0"/>
        <v>0</v>
      </c>
      <c r="F44" s="143">
        <v>0</v>
      </c>
      <c r="G44" s="143">
        <v>0</v>
      </c>
      <c r="H44" s="143">
        <v>0</v>
      </c>
      <c r="I44" s="143">
        <v>0</v>
      </c>
      <c r="J44" s="109"/>
    </row>
    <row r="45" spans="1:11" ht="55.15" hidden="1" customHeight="1" x14ac:dyDescent="0.2">
      <c r="A45" s="13" t="s">
        <v>142</v>
      </c>
      <c r="B45" s="5">
        <v>130</v>
      </c>
      <c r="C45" s="134"/>
      <c r="D45" s="134"/>
      <c r="E45" s="112">
        <f t="shared" si="0"/>
        <v>0</v>
      </c>
      <c r="F45" s="143">
        <v>0</v>
      </c>
      <c r="G45" s="143">
        <v>0</v>
      </c>
      <c r="H45" s="143">
        <v>0</v>
      </c>
      <c r="I45" s="143">
        <v>0</v>
      </c>
    </row>
    <row r="46" spans="1:11" ht="54" customHeight="1" x14ac:dyDescent="0.2">
      <c r="A46" s="9" t="s">
        <v>132</v>
      </c>
      <c r="B46" s="5">
        <v>160</v>
      </c>
      <c r="C46" s="134">
        <v>77.400000000000006</v>
      </c>
      <c r="D46" s="134">
        <v>77.400000000000006</v>
      </c>
      <c r="E46" s="112">
        <f t="shared" si="0"/>
        <v>0</v>
      </c>
      <c r="F46" s="112">
        <v>0</v>
      </c>
      <c r="G46" s="112">
        <v>0</v>
      </c>
      <c r="H46" s="112">
        <v>0</v>
      </c>
      <c r="I46" s="112">
        <v>0</v>
      </c>
      <c r="J46" s="11"/>
    </row>
    <row r="47" spans="1:11" ht="87" customHeight="1" x14ac:dyDescent="0.2">
      <c r="A47" s="9" t="s">
        <v>156</v>
      </c>
      <c r="B47" s="5">
        <v>165</v>
      </c>
      <c r="C47" s="134">
        <v>2621.9</v>
      </c>
      <c r="D47" s="134">
        <v>2621.9</v>
      </c>
      <c r="E47" s="112">
        <f t="shared" si="0"/>
        <v>3108.38</v>
      </c>
      <c r="F47" s="144">
        <v>813.3</v>
      </c>
      <c r="G47" s="112">
        <v>720</v>
      </c>
      <c r="H47" s="112">
        <f>1720-600</f>
        <v>1120</v>
      </c>
      <c r="I47" s="112">
        <f>1118.2+101.7-764.82</f>
        <v>455.08000000000004</v>
      </c>
      <c r="J47" s="11"/>
    </row>
    <row r="48" spans="1:11" ht="37.5" customHeight="1" x14ac:dyDescent="0.2">
      <c r="A48" s="9" t="s">
        <v>149</v>
      </c>
      <c r="B48" s="5">
        <v>166</v>
      </c>
      <c r="C48" s="134">
        <v>868.4</v>
      </c>
      <c r="D48" s="134">
        <v>868.4</v>
      </c>
      <c r="E48" s="112">
        <f t="shared" si="0"/>
        <v>7700.7999999999993</v>
      </c>
      <c r="F48" s="144">
        <v>0</v>
      </c>
      <c r="G48" s="112">
        <v>2241.5</v>
      </c>
      <c r="H48" s="112">
        <f>300+3594.9+600</f>
        <v>4494.8999999999996</v>
      </c>
      <c r="I48" s="112">
        <f>764.82+199.58</f>
        <v>964.40000000000009</v>
      </c>
      <c r="J48" s="11"/>
    </row>
    <row r="49" spans="1:11" ht="72.599999999999994" customHeight="1" x14ac:dyDescent="0.2">
      <c r="A49" s="9" t="s">
        <v>158</v>
      </c>
      <c r="B49" s="5">
        <v>167</v>
      </c>
      <c r="C49" s="134">
        <v>0</v>
      </c>
      <c r="D49" s="134">
        <v>0</v>
      </c>
      <c r="E49" s="112">
        <f t="shared" si="0"/>
        <v>100</v>
      </c>
      <c r="F49" s="144">
        <v>0</v>
      </c>
      <c r="G49" s="112">
        <v>0</v>
      </c>
      <c r="H49" s="112">
        <v>0</v>
      </c>
      <c r="I49" s="112">
        <v>100</v>
      </c>
      <c r="J49" s="11"/>
    </row>
    <row r="50" spans="1:11" ht="25.5" customHeight="1" x14ac:dyDescent="0.2">
      <c r="A50" s="9" t="s">
        <v>100</v>
      </c>
      <c r="B50" s="5">
        <v>170</v>
      </c>
      <c r="C50" s="136">
        <v>32</v>
      </c>
      <c r="D50" s="136">
        <v>40.1</v>
      </c>
      <c r="E50" s="112">
        <f t="shared" si="0"/>
        <v>40</v>
      </c>
      <c r="F50" s="143">
        <v>10</v>
      </c>
      <c r="G50" s="143">
        <v>10</v>
      </c>
      <c r="H50" s="143">
        <v>10</v>
      </c>
      <c r="I50" s="143">
        <v>10</v>
      </c>
      <c r="J50" s="11"/>
    </row>
    <row r="51" spans="1:11" ht="15.75" customHeight="1" x14ac:dyDescent="0.2">
      <c r="A51" s="14" t="s">
        <v>124</v>
      </c>
      <c r="B51" s="5">
        <v>180</v>
      </c>
      <c r="C51" s="136">
        <f>C52+C53</f>
        <v>3665</v>
      </c>
      <c r="D51" s="136">
        <f>D53+D52</f>
        <v>4340.7</v>
      </c>
      <c r="E51" s="112">
        <f>E52+E53</f>
        <v>4395.8</v>
      </c>
      <c r="F51" s="143">
        <f>F52+F53</f>
        <v>1095</v>
      </c>
      <c r="G51" s="143">
        <f>G52+G53</f>
        <v>1100</v>
      </c>
      <c r="H51" s="143">
        <f>H52+H53</f>
        <v>1100.8</v>
      </c>
      <c r="I51" s="143">
        <f>I52+I53</f>
        <v>1100</v>
      </c>
      <c r="J51" s="11"/>
    </row>
    <row r="52" spans="1:11" ht="15.75" customHeight="1" x14ac:dyDescent="0.2">
      <c r="A52" s="15" t="s">
        <v>123</v>
      </c>
      <c r="B52" s="5" t="s">
        <v>125</v>
      </c>
      <c r="C52" s="136">
        <v>2408</v>
      </c>
      <c r="D52" s="136">
        <v>2854</v>
      </c>
      <c r="E52" s="112">
        <v>3100</v>
      </c>
      <c r="F52" s="143">
        <f>E52/4</f>
        <v>775</v>
      </c>
      <c r="G52" s="143">
        <f>F52</f>
        <v>775</v>
      </c>
      <c r="H52" s="143">
        <f>F52</f>
        <v>775</v>
      </c>
      <c r="I52" s="143">
        <f>E52-F52-G52-H52</f>
        <v>775</v>
      </c>
      <c r="J52" s="11"/>
    </row>
    <row r="53" spans="1:11" ht="24" customHeight="1" x14ac:dyDescent="0.2">
      <c r="A53" s="16" t="s">
        <v>136</v>
      </c>
      <c r="B53" s="5" t="s">
        <v>126</v>
      </c>
      <c r="C53" s="136">
        <v>1257</v>
      </c>
      <c r="D53" s="136">
        <v>1486.7</v>
      </c>
      <c r="E53" s="112">
        <v>1295.8</v>
      </c>
      <c r="F53" s="143">
        <v>320</v>
      </c>
      <c r="G53" s="143">
        <v>325</v>
      </c>
      <c r="H53" s="143">
        <v>325.8</v>
      </c>
      <c r="I53" s="143">
        <v>325</v>
      </c>
      <c r="J53" s="11"/>
    </row>
    <row r="54" spans="1:11" s="111" customFormat="1" x14ac:dyDescent="0.2">
      <c r="A54" s="97" t="s">
        <v>116</v>
      </c>
      <c r="B54" s="92">
        <v>195</v>
      </c>
      <c r="C54" s="142">
        <f>C39+C40+C44+C46+C47+C50+C51+C45+C48</f>
        <v>30957.600000000006</v>
      </c>
      <c r="D54" s="142">
        <f>D39+D40+D44+D46+D47+D50+D51+D45+D48</f>
        <v>35390.5</v>
      </c>
      <c r="E54" s="142">
        <f>E39+E40+E44+E46+E47+E50+E51+E45+E48+E49</f>
        <v>42760.460000000006</v>
      </c>
      <c r="F54" s="142">
        <f t="shared" ref="F54:G54" si="2">F39+F40+F44+F46+F47+F50+F51+F45+F48+F49</f>
        <v>8463</v>
      </c>
      <c r="G54" s="142">
        <f t="shared" si="2"/>
        <v>10790</v>
      </c>
      <c r="H54" s="142">
        <f>H39+H40+H44+H46+H47+H50+H51+H45+H48+H49</f>
        <v>13513.199999999999</v>
      </c>
      <c r="I54" s="142">
        <f>I39+I40+I44+I46+I47+I50+I51+I45+I48+I49</f>
        <v>9994.26</v>
      </c>
      <c r="J54" s="110"/>
    </row>
    <row r="55" spans="1:11" ht="15.75" customHeight="1" x14ac:dyDescent="0.2">
      <c r="A55" s="98" t="s">
        <v>50</v>
      </c>
      <c r="B55" s="5"/>
      <c r="C55" s="145"/>
      <c r="D55" s="138"/>
      <c r="E55" s="138"/>
      <c r="F55" s="138"/>
      <c r="G55" s="138"/>
      <c r="H55" s="138"/>
      <c r="I55" s="146"/>
    </row>
    <row r="56" spans="1:11" x14ac:dyDescent="0.2">
      <c r="A56" s="13" t="s">
        <v>51</v>
      </c>
      <c r="B56" s="5">
        <v>200</v>
      </c>
      <c r="C56" s="112">
        <v>5252.5</v>
      </c>
      <c r="D56" s="112">
        <v>6235.8</v>
      </c>
      <c r="E56" s="112">
        <v>6534.5</v>
      </c>
      <c r="F56" s="112">
        <f>E56/4</f>
        <v>1633.625</v>
      </c>
      <c r="G56" s="112">
        <v>1633.6</v>
      </c>
      <c r="H56" s="112">
        <v>1633.6</v>
      </c>
      <c r="I56" s="112">
        <v>1633.7</v>
      </c>
      <c r="J56" s="11"/>
      <c r="K56" s="11"/>
    </row>
    <row r="57" spans="1:11" x14ac:dyDescent="0.2">
      <c r="A57" s="13" t="s">
        <v>52</v>
      </c>
      <c r="B57" s="5">
        <v>210</v>
      </c>
      <c r="C57" s="112">
        <v>1120.2</v>
      </c>
      <c r="D57" s="112">
        <v>1371.9</v>
      </c>
      <c r="E57" s="112">
        <v>1437.6</v>
      </c>
      <c r="F57" s="112">
        <f>E57/4</f>
        <v>359.4</v>
      </c>
      <c r="G57" s="112">
        <v>359.4</v>
      </c>
      <c r="H57" s="112">
        <v>359.4</v>
      </c>
      <c r="I57" s="112">
        <v>359.4</v>
      </c>
      <c r="J57" s="11"/>
    </row>
    <row r="58" spans="1:11" ht="25.5" x14ac:dyDescent="0.2">
      <c r="A58" s="13" t="s">
        <v>53</v>
      </c>
      <c r="B58" s="5">
        <v>220</v>
      </c>
      <c r="C58" s="112">
        <v>1749.5</v>
      </c>
      <c r="D58" s="112">
        <v>1878.7</v>
      </c>
      <c r="E58" s="112">
        <f>1933.6+90</f>
        <v>2023.6</v>
      </c>
      <c r="F58" s="112">
        <v>502</v>
      </c>
      <c r="G58" s="112">
        <v>507</v>
      </c>
      <c r="H58" s="112">
        <v>507.8</v>
      </c>
      <c r="I58" s="112">
        <v>506.8</v>
      </c>
      <c r="J58" s="11"/>
      <c r="K58" s="11"/>
    </row>
    <row r="59" spans="1:11" x14ac:dyDescent="0.2">
      <c r="A59" s="13" t="s">
        <v>54</v>
      </c>
      <c r="B59" s="5">
        <v>230</v>
      </c>
      <c r="C59" s="112">
        <v>395.4</v>
      </c>
      <c r="D59" s="112">
        <v>1949.8</v>
      </c>
      <c r="E59" s="112">
        <v>920</v>
      </c>
      <c r="F59" s="112">
        <f t="shared" ref="F59:F69" si="3">E59/4</f>
        <v>230</v>
      </c>
      <c r="G59" s="112">
        <f t="shared" ref="G59:G69" si="4">F59</f>
        <v>230</v>
      </c>
      <c r="H59" s="112">
        <f>F59</f>
        <v>230</v>
      </c>
      <c r="I59" s="112">
        <f t="shared" ref="I59:I68" si="5">E59-F59-G59-H59</f>
        <v>230</v>
      </c>
      <c r="J59" s="11"/>
      <c r="K59" s="11"/>
    </row>
    <row r="60" spans="1:11" ht="24" customHeight="1" x14ac:dyDescent="0.2">
      <c r="A60" s="13" t="s">
        <v>55</v>
      </c>
      <c r="B60" s="5">
        <v>240</v>
      </c>
      <c r="C60" s="112">
        <v>2577</v>
      </c>
      <c r="D60" s="112">
        <f>D61</f>
        <v>853.6</v>
      </c>
      <c r="E60" s="112">
        <f>E61</f>
        <v>2850</v>
      </c>
      <c r="F60" s="112">
        <f t="shared" si="3"/>
        <v>712.5</v>
      </c>
      <c r="G60" s="112">
        <f t="shared" si="4"/>
        <v>712.5</v>
      </c>
      <c r="H60" s="112">
        <f t="shared" ref="H60:H68" si="6">F60</f>
        <v>712.5</v>
      </c>
      <c r="I60" s="112">
        <f t="shared" si="5"/>
        <v>712.5</v>
      </c>
      <c r="J60" s="11"/>
      <c r="K60" s="11"/>
    </row>
    <row r="61" spans="1:11" x14ac:dyDescent="0.2">
      <c r="A61" s="16" t="s">
        <v>56</v>
      </c>
      <c r="B61" s="5" t="s">
        <v>77</v>
      </c>
      <c r="C61" s="112">
        <v>2577</v>
      </c>
      <c r="D61" s="112">
        <v>853.6</v>
      </c>
      <c r="E61" s="112">
        <v>2850</v>
      </c>
      <c r="F61" s="112">
        <f t="shared" si="3"/>
        <v>712.5</v>
      </c>
      <c r="G61" s="112">
        <f t="shared" si="4"/>
        <v>712.5</v>
      </c>
      <c r="H61" s="112">
        <f t="shared" si="6"/>
        <v>712.5</v>
      </c>
      <c r="I61" s="112">
        <f t="shared" si="5"/>
        <v>712.5</v>
      </c>
      <c r="J61" s="11"/>
    </row>
    <row r="62" spans="1:11" x14ac:dyDescent="0.2">
      <c r="A62" s="13" t="s">
        <v>127</v>
      </c>
      <c r="B62" s="5">
        <v>245</v>
      </c>
      <c r="C62" s="112">
        <f>C63+C64</f>
        <v>4275</v>
      </c>
      <c r="D62" s="112">
        <f>D63+D64</f>
        <v>3100</v>
      </c>
      <c r="E62" s="112">
        <f>E63+E64</f>
        <v>3100</v>
      </c>
      <c r="F62" s="112">
        <f t="shared" si="3"/>
        <v>775</v>
      </c>
      <c r="G62" s="112">
        <f t="shared" si="4"/>
        <v>775</v>
      </c>
      <c r="H62" s="112">
        <f t="shared" si="6"/>
        <v>775</v>
      </c>
      <c r="I62" s="112">
        <f t="shared" si="5"/>
        <v>775</v>
      </c>
      <c r="J62" s="11"/>
      <c r="K62" s="11"/>
    </row>
    <row r="63" spans="1:11" ht="25.5" x14ac:dyDescent="0.2">
      <c r="A63" s="16" t="s">
        <v>128</v>
      </c>
      <c r="B63" s="5" t="s">
        <v>129</v>
      </c>
      <c r="C63" s="112">
        <v>3664.9</v>
      </c>
      <c r="D63" s="112">
        <v>2854</v>
      </c>
      <c r="E63" s="112">
        <v>2870</v>
      </c>
      <c r="F63" s="112">
        <f t="shared" si="3"/>
        <v>717.5</v>
      </c>
      <c r="G63" s="112">
        <f t="shared" si="4"/>
        <v>717.5</v>
      </c>
      <c r="H63" s="112">
        <f t="shared" si="6"/>
        <v>717.5</v>
      </c>
      <c r="I63" s="112">
        <f t="shared" si="5"/>
        <v>717.5</v>
      </c>
      <c r="J63" s="11"/>
    </row>
    <row r="64" spans="1:11" ht="25.5" x14ac:dyDescent="0.2">
      <c r="A64" s="16" t="s">
        <v>130</v>
      </c>
      <c r="B64" s="5" t="s">
        <v>131</v>
      </c>
      <c r="C64" s="112">
        <v>610.1</v>
      </c>
      <c r="D64" s="112">
        <v>246</v>
      </c>
      <c r="E64" s="112">
        <v>230</v>
      </c>
      <c r="F64" s="112">
        <f t="shared" si="3"/>
        <v>57.5</v>
      </c>
      <c r="G64" s="112">
        <f t="shared" si="4"/>
        <v>57.5</v>
      </c>
      <c r="H64" s="112">
        <f t="shared" si="6"/>
        <v>57.5</v>
      </c>
      <c r="I64" s="112">
        <f t="shared" si="5"/>
        <v>57.5</v>
      </c>
      <c r="J64" s="11"/>
      <c r="K64" s="11"/>
    </row>
    <row r="65" spans="1:11" x14ac:dyDescent="0.2">
      <c r="A65" s="13" t="s">
        <v>57</v>
      </c>
      <c r="B65" s="5">
        <v>250</v>
      </c>
      <c r="C65" s="112">
        <v>0</v>
      </c>
      <c r="D65" s="112">
        <v>0</v>
      </c>
      <c r="E65" s="112">
        <v>0</v>
      </c>
      <c r="F65" s="112">
        <f t="shared" si="3"/>
        <v>0</v>
      </c>
      <c r="G65" s="112">
        <f t="shared" si="4"/>
        <v>0</v>
      </c>
      <c r="H65" s="112">
        <f t="shared" si="6"/>
        <v>0</v>
      </c>
      <c r="I65" s="112">
        <f t="shared" si="5"/>
        <v>0</v>
      </c>
      <c r="J65" s="11"/>
    </row>
    <row r="66" spans="1:11" ht="15.75" customHeight="1" x14ac:dyDescent="0.2">
      <c r="A66" s="9" t="s">
        <v>144</v>
      </c>
      <c r="B66" s="5">
        <v>260</v>
      </c>
      <c r="C66" s="135">
        <f>C67+C68+C69</f>
        <v>171.8</v>
      </c>
      <c r="D66" s="135">
        <f>D67</f>
        <v>350</v>
      </c>
      <c r="E66" s="135">
        <f>E67+E68+E69</f>
        <v>320</v>
      </c>
      <c r="F66" s="112">
        <f t="shared" si="3"/>
        <v>80</v>
      </c>
      <c r="G66" s="112">
        <f t="shared" si="4"/>
        <v>80</v>
      </c>
      <c r="H66" s="112">
        <f t="shared" si="6"/>
        <v>80</v>
      </c>
      <c r="I66" s="112">
        <f t="shared" si="5"/>
        <v>80</v>
      </c>
      <c r="J66" s="11"/>
    </row>
    <row r="67" spans="1:11" x14ac:dyDescent="0.2">
      <c r="A67" s="17" t="s">
        <v>58</v>
      </c>
      <c r="B67" s="5" t="s">
        <v>78</v>
      </c>
      <c r="C67" s="116">
        <v>171.8</v>
      </c>
      <c r="D67" s="116">
        <v>350</v>
      </c>
      <c r="E67" s="112">
        <v>320</v>
      </c>
      <c r="F67" s="112">
        <f t="shared" si="3"/>
        <v>80</v>
      </c>
      <c r="G67" s="112">
        <f t="shared" si="4"/>
        <v>80</v>
      </c>
      <c r="H67" s="112">
        <f t="shared" si="6"/>
        <v>80</v>
      </c>
      <c r="I67" s="112">
        <f t="shared" si="5"/>
        <v>80</v>
      </c>
      <c r="J67" s="11"/>
    </row>
    <row r="68" spans="1:11" x14ac:dyDescent="0.2">
      <c r="A68" s="17" t="s">
        <v>59</v>
      </c>
      <c r="B68" s="5" t="s">
        <v>62</v>
      </c>
      <c r="C68" s="136">
        <v>0</v>
      </c>
      <c r="D68" s="136">
        <v>0</v>
      </c>
      <c r="E68" s="136">
        <v>0</v>
      </c>
      <c r="F68" s="112">
        <f t="shared" si="3"/>
        <v>0</v>
      </c>
      <c r="G68" s="112">
        <f t="shared" si="4"/>
        <v>0</v>
      </c>
      <c r="H68" s="112">
        <f t="shared" si="6"/>
        <v>0</v>
      </c>
      <c r="I68" s="112">
        <f t="shared" si="5"/>
        <v>0</v>
      </c>
      <c r="J68" s="11"/>
    </row>
    <row r="69" spans="1:11" x14ac:dyDescent="0.2">
      <c r="A69" s="17" t="s">
        <v>60</v>
      </c>
      <c r="B69" s="5" t="s">
        <v>63</v>
      </c>
      <c r="C69" s="136">
        <v>0</v>
      </c>
      <c r="D69" s="136">
        <v>0</v>
      </c>
      <c r="E69" s="136">
        <v>0</v>
      </c>
      <c r="F69" s="112">
        <f t="shared" si="3"/>
        <v>0</v>
      </c>
      <c r="G69" s="112">
        <f t="shared" si="4"/>
        <v>0</v>
      </c>
      <c r="H69" s="112">
        <v>0</v>
      </c>
      <c r="I69" s="112">
        <v>0</v>
      </c>
      <c r="J69" s="11"/>
    </row>
    <row r="70" spans="1:11" s="111" customFormat="1" x14ac:dyDescent="0.2">
      <c r="A70" s="24" t="s">
        <v>61</v>
      </c>
      <c r="B70" s="92">
        <v>270</v>
      </c>
      <c r="C70" s="113">
        <f>C56+C57+C58+C59+C61+C62+C66</f>
        <v>15541.4</v>
      </c>
      <c r="D70" s="113">
        <f>D56+D57+D58+D59+D60+D62+D66+D65</f>
        <v>15739.800000000001</v>
      </c>
      <c r="E70" s="113">
        <f>E56+E57+E58+E59+E60+E62+E66</f>
        <v>17185.7</v>
      </c>
      <c r="F70" s="113">
        <f>F56+F57+F58+F59+F60+F62+F66</f>
        <v>4292.5249999999996</v>
      </c>
      <c r="G70" s="113">
        <f>G56+G57+G58+G59+G60+G62+G66</f>
        <v>4297.5</v>
      </c>
      <c r="H70" s="113">
        <f>H56+H57+H58+H59+H60+H62+H66</f>
        <v>4298.3</v>
      </c>
      <c r="I70" s="113">
        <f>I56+I57+I58+I59+I60+I62+I66</f>
        <v>4297.3999999999996</v>
      </c>
      <c r="J70" s="110"/>
    </row>
    <row r="71" spans="1:11" x14ac:dyDescent="0.2">
      <c r="A71" s="19" t="s">
        <v>64</v>
      </c>
      <c r="B71" s="20"/>
      <c r="C71" s="147"/>
      <c r="D71" s="148"/>
      <c r="E71" s="148"/>
      <c r="F71" s="148"/>
      <c r="G71" s="148"/>
      <c r="H71" s="148"/>
      <c r="I71" s="149"/>
    </row>
    <row r="72" spans="1:11" x14ac:dyDescent="0.2">
      <c r="A72" s="13" t="s">
        <v>51</v>
      </c>
      <c r="B72" s="20">
        <v>300</v>
      </c>
      <c r="C72" s="115">
        <v>8688.7999999999993</v>
      </c>
      <c r="D72" s="114">
        <v>8688.7999999999993</v>
      </c>
      <c r="E72" s="114">
        <f>F72+G72+H72+I72</f>
        <v>11321.321</v>
      </c>
      <c r="F72" s="115">
        <v>2553.6999999999998</v>
      </c>
      <c r="G72" s="115">
        <v>3968.7</v>
      </c>
      <c r="H72" s="115">
        <f>2843.5-218.69-121.489</f>
        <v>2503.3209999999999</v>
      </c>
      <c r="I72" s="114">
        <v>2295.6</v>
      </c>
      <c r="J72" s="11"/>
      <c r="K72" s="11"/>
    </row>
    <row r="73" spans="1:11" x14ac:dyDescent="0.2">
      <c r="A73" s="13" t="s">
        <v>52</v>
      </c>
      <c r="B73" s="20">
        <v>310</v>
      </c>
      <c r="C73" s="133">
        <v>1910.9</v>
      </c>
      <c r="D73" s="114">
        <v>1910.9</v>
      </c>
      <c r="E73" s="114">
        <f t="shared" ref="E73:E79" si="7">F73+G73+H73+I73</f>
        <v>2432.0320000000002</v>
      </c>
      <c r="F73" s="116">
        <v>560.1</v>
      </c>
      <c r="G73" s="116">
        <v>873.1</v>
      </c>
      <c r="H73" s="116">
        <f>627.4-48.1-28.468</f>
        <v>550.83199999999999</v>
      </c>
      <c r="I73" s="116">
        <f>505-57</f>
        <v>448</v>
      </c>
      <c r="J73" s="11"/>
      <c r="K73" s="11"/>
    </row>
    <row r="74" spans="1:11" ht="30" customHeight="1" x14ac:dyDescent="0.2">
      <c r="A74" s="13" t="s">
        <v>53</v>
      </c>
      <c r="B74" s="20">
        <v>320</v>
      </c>
      <c r="C74" s="116">
        <v>2685.1</v>
      </c>
      <c r="D74" s="114">
        <v>2682.7</v>
      </c>
      <c r="E74" s="114">
        <f t="shared" si="7"/>
        <v>3102.4450000000002</v>
      </c>
      <c r="F74" s="116">
        <v>353.4</v>
      </c>
      <c r="G74" s="116">
        <v>568</v>
      </c>
      <c r="H74" s="116">
        <f>713.7+117.675</f>
        <v>831.375</v>
      </c>
      <c r="I74" s="116">
        <f>682.5-57.5+159.19+565.48</f>
        <v>1349.67</v>
      </c>
      <c r="J74" s="11"/>
      <c r="K74" s="11"/>
    </row>
    <row r="75" spans="1:11" ht="15" customHeight="1" x14ac:dyDescent="0.2">
      <c r="A75" s="13" t="s">
        <v>54</v>
      </c>
      <c r="B75" s="20">
        <v>330</v>
      </c>
      <c r="C75" s="116">
        <v>1248.8</v>
      </c>
      <c r="D75" s="114">
        <v>1251.4000000000001</v>
      </c>
      <c r="E75" s="114">
        <f t="shared" si="7"/>
        <v>2375.9279999999999</v>
      </c>
      <c r="F75" s="116">
        <v>113.5</v>
      </c>
      <c r="G75" s="116">
        <v>800.9</v>
      </c>
      <c r="H75" s="116">
        <f>606.5-333.207+1.1+482.325+1.632</f>
        <v>758.35</v>
      </c>
      <c r="I75" s="116">
        <f>23.7+305.63+18.9+199.58+100-1.632+57</f>
        <v>703.178</v>
      </c>
      <c r="J75" s="11"/>
      <c r="K75" s="11"/>
    </row>
    <row r="76" spans="1:11" ht="27" customHeight="1" x14ac:dyDescent="0.2">
      <c r="A76" s="13" t="s">
        <v>55</v>
      </c>
      <c r="B76" s="20">
        <v>340</v>
      </c>
      <c r="C76" s="117">
        <f>C77</f>
        <v>2069.9</v>
      </c>
      <c r="D76" s="114">
        <f>D77</f>
        <v>2069.9</v>
      </c>
      <c r="E76" s="114">
        <f t="shared" si="7"/>
        <v>2743.2369999999996</v>
      </c>
      <c r="F76" s="117">
        <f>F77</f>
        <v>587.79999999999995</v>
      </c>
      <c r="G76" s="117">
        <f>G77</f>
        <v>279.8</v>
      </c>
      <c r="H76" s="117">
        <f>H77</f>
        <v>975.22500000000002</v>
      </c>
      <c r="I76" s="117">
        <f>I77</f>
        <v>900.41199999999992</v>
      </c>
      <c r="J76" s="11"/>
      <c r="K76" s="11"/>
    </row>
    <row r="77" spans="1:11" x14ac:dyDescent="0.2">
      <c r="A77" s="16" t="s">
        <v>56</v>
      </c>
      <c r="B77" s="21" t="s">
        <v>113</v>
      </c>
      <c r="C77" s="116">
        <v>2069.9</v>
      </c>
      <c r="D77" s="114">
        <v>2069.9</v>
      </c>
      <c r="E77" s="114">
        <f t="shared" si="7"/>
        <v>2743.2369999999996</v>
      </c>
      <c r="F77" s="116">
        <v>587.79999999999995</v>
      </c>
      <c r="G77" s="116">
        <v>279.8</v>
      </c>
      <c r="H77" s="117">
        <f>300+526.9-1.632+121.489+28.468</f>
        <v>975.22500000000002</v>
      </c>
      <c r="I77" s="117">
        <f>1221+1.632+42.6-764.82+300+100</f>
        <v>900.41199999999992</v>
      </c>
      <c r="J77" s="11"/>
      <c r="K77" s="11"/>
    </row>
    <row r="78" spans="1:11" ht="38.25" x14ac:dyDescent="0.2">
      <c r="A78" s="13" t="s">
        <v>117</v>
      </c>
      <c r="B78" s="21">
        <v>341</v>
      </c>
      <c r="C78" s="117">
        <f>C79</f>
        <v>8.3000000000000007</v>
      </c>
      <c r="D78" s="114">
        <f>D79</f>
        <v>10</v>
      </c>
      <c r="E78" s="114">
        <f t="shared" si="7"/>
        <v>4.9000000000000004</v>
      </c>
      <c r="F78" s="116">
        <v>2</v>
      </c>
      <c r="G78" s="116">
        <v>2</v>
      </c>
      <c r="H78" s="114">
        <f>2-1.1</f>
        <v>0.89999999999999991</v>
      </c>
      <c r="I78" s="114">
        <f>I79</f>
        <v>0</v>
      </c>
      <c r="J78" s="11"/>
      <c r="K78" s="11"/>
    </row>
    <row r="79" spans="1:11" ht="25.5" x14ac:dyDescent="0.2">
      <c r="A79" s="16" t="s">
        <v>118</v>
      </c>
      <c r="B79" s="21" t="s">
        <v>119</v>
      </c>
      <c r="C79" s="116">
        <v>8.3000000000000007</v>
      </c>
      <c r="D79" s="114">
        <v>10</v>
      </c>
      <c r="E79" s="114">
        <f t="shared" si="7"/>
        <v>4.9000000000000004</v>
      </c>
      <c r="F79" s="116">
        <v>2</v>
      </c>
      <c r="G79" s="116">
        <f>F79</f>
        <v>2</v>
      </c>
      <c r="H79" s="114">
        <f>2-1.1</f>
        <v>0.89999999999999991</v>
      </c>
      <c r="I79" s="117">
        <f>4-4</f>
        <v>0</v>
      </c>
      <c r="J79" s="11"/>
      <c r="K79" s="11"/>
    </row>
    <row r="80" spans="1:11" x14ac:dyDescent="0.2">
      <c r="A80" s="16" t="s">
        <v>133</v>
      </c>
      <c r="B80" s="21">
        <v>342</v>
      </c>
      <c r="C80" s="116"/>
      <c r="D80" s="114"/>
      <c r="E80" s="114"/>
      <c r="F80" s="117"/>
      <c r="G80" s="117"/>
      <c r="H80" s="117"/>
      <c r="I80" s="117"/>
      <c r="J80" s="11"/>
      <c r="K80" s="11"/>
    </row>
    <row r="81" spans="1:11" s="111" customFormat="1" x14ac:dyDescent="0.2">
      <c r="A81" s="24" t="s">
        <v>143</v>
      </c>
      <c r="B81" s="92">
        <v>344</v>
      </c>
      <c r="C81" s="113">
        <f>C72+C73+C74+C75+C76+C78+C80</f>
        <v>16611.8</v>
      </c>
      <c r="D81" s="113">
        <f>D72+D73+D74+D75+D76+D78+D80</f>
        <v>16613.699999999997</v>
      </c>
      <c r="E81" s="113">
        <f>E72+E73+E74+E75+E76+E78</f>
        <v>21979.863000000001</v>
      </c>
      <c r="F81" s="113">
        <f>F72+F73+F74+F75+F76+F78</f>
        <v>4170.5</v>
      </c>
      <c r="G81" s="113">
        <f>G72+G73+G74+G75+G76+G78</f>
        <v>6492.5</v>
      </c>
      <c r="H81" s="113">
        <f>H72+H73+H74+H75+H76+H78</f>
        <v>5620.0029999999997</v>
      </c>
      <c r="I81" s="113">
        <f>I72+I73+I74+I75+I76+I78</f>
        <v>5696.8600000000006</v>
      </c>
      <c r="J81" s="110"/>
      <c r="K81" s="110"/>
    </row>
    <row r="82" spans="1:11" ht="25.5" x14ac:dyDescent="0.2">
      <c r="A82" s="18" t="s">
        <v>134</v>
      </c>
      <c r="B82" s="5">
        <v>343</v>
      </c>
      <c r="C82" s="136"/>
      <c r="D82" s="136"/>
      <c r="E82" s="136"/>
      <c r="F82" s="136"/>
      <c r="G82" s="136"/>
      <c r="H82" s="136"/>
      <c r="I82" s="136"/>
      <c r="J82" s="11"/>
      <c r="K82" s="11"/>
    </row>
    <row r="83" spans="1:11" x14ac:dyDescent="0.2">
      <c r="A83" s="18" t="s">
        <v>135</v>
      </c>
      <c r="B83" s="5">
        <v>344</v>
      </c>
      <c r="C83" s="136">
        <v>1451.4</v>
      </c>
      <c r="D83" s="136">
        <v>2959.6</v>
      </c>
      <c r="E83" s="114">
        <f>F83+G83+H83+I83</f>
        <v>3594.9</v>
      </c>
      <c r="F83" s="136"/>
      <c r="G83" s="136"/>
      <c r="H83" s="136">
        <v>3594.9</v>
      </c>
      <c r="I83" s="136"/>
      <c r="J83" s="11"/>
      <c r="K83" s="11"/>
    </row>
    <row r="84" spans="1:11" ht="76.5" x14ac:dyDescent="0.2">
      <c r="A84" s="19" t="s">
        <v>115</v>
      </c>
      <c r="B84" s="20"/>
      <c r="C84" s="150"/>
      <c r="D84" s="150"/>
      <c r="E84" s="150"/>
      <c r="F84" s="150"/>
      <c r="G84" s="150"/>
      <c r="H84" s="150"/>
      <c r="I84" s="150"/>
      <c r="K84" s="11"/>
    </row>
    <row r="85" spans="1:11" x14ac:dyDescent="0.2">
      <c r="A85" s="13" t="s">
        <v>51</v>
      </c>
      <c r="B85" s="20">
        <v>345</v>
      </c>
      <c r="C85" s="115">
        <v>65.7</v>
      </c>
      <c r="D85" s="115">
        <v>65.7</v>
      </c>
      <c r="E85" s="114"/>
      <c r="F85" s="115">
        <f>E85/4</f>
        <v>0</v>
      </c>
      <c r="G85" s="115">
        <f>E85/4</f>
        <v>0</v>
      </c>
      <c r="H85" s="115">
        <v>0</v>
      </c>
      <c r="I85" s="115">
        <v>0</v>
      </c>
      <c r="J85" s="11"/>
      <c r="K85" s="11"/>
    </row>
    <row r="86" spans="1:11" x14ac:dyDescent="0.2">
      <c r="A86" s="13" t="s">
        <v>52</v>
      </c>
      <c r="B86" s="20">
        <v>346</v>
      </c>
      <c r="C86" s="133">
        <v>11.7</v>
      </c>
      <c r="D86" s="116">
        <v>11.7</v>
      </c>
      <c r="E86" s="114">
        <f>E85*0.22</f>
        <v>0</v>
      </c>
      <c r="F86" s="116">
        <f>E86/4</f>
        <v>0</v>
      </c>
      <c r="G86" s="116">
        <v>0</v>
      </c>
      <c r="H86" s="116">
        <v>0</v>
      </c>
      <c r="I86" s="116">
        <v>0</v>
      </c>
      <c r="J86" s="11"/>
      <c r="K86" s="11"/>
    </row>
    <row r="87" spans="1:11" s="111" customFormat="1" x14ac:dyDescent="0.2">
      <c r="A87" s="24" t="s">
        <v>120</v>
      </c>
      <c r="B87" s="99">
        <v>350</v>
      </c>
      <c r="C87" s="139">
        <f>C85+C86</f>
        <v>77.400000000000006</v>
      </c>
      <c r="D87" s="139">
        <f>D85+D86</f>
        <v>77.400000000000006</v>
      </c>
      <c r="E87" s="139">
        <f>E82+E83</f>
        <v>3594.9</v>
      </c>
      <c r="F87" s="139">
        <f>F82+F83</f>
        <v>0</v>
      </c>
      <c r="G87" s="139">
        <f>G82+G83</f>
        <v>0</v>
      </c>
      <c r="H87" s="139">
        <f>H82+H83</f>
        <v>3594.9</v>
      </c>
      <c r="I87" s="139">
        <f>I82+I83</f>
        <v>0</v>
      </c>
      <c r="J87" s="110"/>
    </row>
    <row r="88" spans="1:11" hidden="1" x14ac:dyDescent="0.2">
      <c r="A88" s="90"/>
      <c r="B88" s="91"/>
      <c r="C88" s="151"/>
      <c r="D88" s="151"/>
      <c r="E88" s="140"/>
      <c r="F88" s="152"/>
      <c r="G88" s="152"/>
      <c r="H88" s="152"/>
      <c r="I88" s="152"/>
    </row>
    <row r="89" spans="1:11" x14ac:dyDescent="0.2">
      <c r="A89" s="93" t="s">
        <v>65</v>
      </c>
      <c r="B89" s="54"/>
      <c r="C89" s="141"/>
      <c r="D89" s="141"/>
      <c r="E89" s="141"/>
      <c r="F89" s="141"/>
      <c r="G89" s="141"/>
      <c r="H89" s="141"/>
      <c r="I89" s="153"/>
    </row>
    <row r="90" spans="1:11" ht="25.5" x14ac:dyDescent="0.2">
      <c r="A90" s="9" t="s">
        <v>66</v>
      </c>
      <c r="B90" s="20">
        <v>400</v>
      </c>
      <c r="C90" s="133">
        <f>9081.6-0.1</f>
        <v>9081.5</v>
      </c>
      <c r="D90" s="133">
        <f t="shared" ref="D90:I90" si="8">D58+D60+D74+D76</f>
        <v>7484.9</v>
      </c>
      <c r="E90" s="133">
        <f>E58+E60+E74+E76</f>
        <v>10719.281999999999</v>
      </c>
      <c r="F90" s="133">
        <f>F58+F60+F74+F76</f>
        <v>2155.6999999999998</v>
      </c>
      <c r="G90" s="133">
        <f t="shared" si="8"/>
        <v>2067.3000000000002</v>
      </c>
      <c r="H90" s="133">
        <f t="shared" si="8"/>
        <v>3026.9</v>
      </c>
      <c r="I90" s="133">
        <f t="shared" si="8"/>
        <v>3469.3820000000001</v>
      </c>
      <c r="J90" s="11"/>
      <c r="K90" s="120"/>
    </row>
    <row r="91" spans="1:11" ht="15.75" hidden="1" customHeight="1" x14ac:dyDescent="0.2">
      <c r="A91" s="9" t="s">
        <v>66</v>
      </c>
      <c r="B91" s="20" t="s">
        <v>29</v>
      </c>
      <c r="C91" s="154">
        <v>0</v>
      </c>
      <c r="D91" s="154">
        <v>0</v>
      </c>
      <c r="E91" s="117">
        <f t="shared" ref="E91:E101" ca="1" si="9">F91+G91+H91+I91</f>
        <v>4694.7999999999993</v>
      </c>
      <c r="F91" s="112">
        <f t="shared" ref="F91:F101" ca="1" si="10">E91/4</f>
        <v>1.125</v>
      </c>
      <c r="G91" s="112">
        <f t="shared" ref="G91:I101" ca="1" si="11">F91</f>
        <v>1.125</v>
      </c>
      <c r="H91" s="112">
        <f t="shared" ca="1" si="11"/>
        <v>1.125</v>
      </c>
      <c r="I91" s="112">
        <f t="shared" ca="1" si="11"/>
        <v>1.125</v>
      </c>
      <c r="J91" s="11"/>
      <c r="K91" s="120"/>
    </row>
    <row r="92" spans="1:11" ht="15.75" hidden="1" customHeight="1" x14ac:dyDescent="0.2">
      <c r="A92" s="9" t="s">
        <v>66</v>
      </c>
      <c r="B92" s="20" t="s">
        <v>30</v>
      </c>
      <c r="C92" s="154">
        <v>0</v>
      </c>
      <c r="D92" s="154">
        <v>0</v>
      </c>
      <c r="E92" s="117">
        <f t="shared" ca="1" si="9"/>
        <v>4211.6200000000008</v>
      </c>
      <c r="F92" s="112">
        <f t="shared" ca="1" si="10"/>
        <v>1.125</v>
      </c>
      <c r="G92" s="112">
        <f t="shared" ca="1" si="11"/>
        <v>1.125</v>
      </c>
      <c r="H92" s="112">
        <f t="shared" ca="1" si="11"/>
        <v>1.125</v>
      </c>
      <c r="I92" s="112">
        <f t="shared" ca="1" si="11"/>
        <v>1.125</v>
      </c>
      <c r="J92" s="11"/>
      <c r="K92" s="120"/>
    </row>
    <row r="93" spans="1:11" ht="15.75" hidden="1" customHeight="1" x14ac:dyDescent="0.2">
      <c r="A93" s="9" t="s">
        <v>66</v>
      </c>
      <c r="B93" s="20" t="s">
        <v>31</v>
      </c>
      <c r="C93" s="154">
        <v>0</v>
      </c>
      <c r="D93" s="154">
        <v>0</v>
      </c>
      <c r="E93" s="117">
        <f t="shared" ca="1" si="9"/>
        <v>3218.2000000000003</v>
      </c>
      <c r="F93" s="112">
        <f t="shared" ca="1" si="10"/>
        <v>1.125</v>
      </c>
      <c r="G93" s="112">
        <f t="shared" ca="1" si="11"/>
        <v>1.125</v>
      </c>
      <c r="H93" s="112">
        <f t="shared" ca="1" si="11"/>
        <v>1.125</v>
      </c>
      <c r="I93" s="112">
        <f t="shared" ca="1" si="11"/>
        <v>1.125</v>
      </c>
      <c r="J93" s="11"/>
      <c r="K93" s="120"/>
    </row>
    <row r="94" spans="1:11" ht="15.75" hidden="1" customHeight="1" x14ac:dyDescent="0.2">
      <c r="A94" s="9" t="s">
        <v>66</v>
      </c>
      <c r="B94" s="20" t="s">
        <v>32</v>
      </c>
      <c r="C94" s="154">
        <v>0</v>
      </c>
      <c r="D94" s="154">
        <v>0</v>
      </c>
      <c r="E94" s="117">
        <f t="shared" ca="1" si="9"/>
        <v>1715.42</v>
      </c>
      <c r="F94" s="112">
        <f t="shared" ca="1" si="10"/>
        <v>1.125</v>
      </c>
      <c r="G94" s="112">
        <f t="shared" ca="1" si="11"/>
        <v>1.125</v>
      </c>
      <c r="H94" s="112">
        <f t="shared" ca="1" si="11"/>
        <v>1.125</v>
      </c>
      <c r="I94" s="112">
        <f t="shared" ca="1" si="11"/>
        <v>1.125</v>
      </c>
      <c r="J94" s="11"/>
      <c r="K94" s="120"/>
    </row>
    <row r="95" spans="1:11" ht="15.75" hidden="1" customHeight="1" x14ac:dyDescent="0.2">
      <c r="A95" s="9" t="s">
        <v>66</v>
      </c>
      <c r="B95" s="20" t="s">
        <v>33</v>
      </c>
      <c r="C95" s="154">
        <v>0</v>
      </c>
      <c r="D95" s="154">
        <v>0</v>
      </c>
      <c r="E95" s="117">
        <f t="shared" ca="1" si="9"/>
        <v>16510.150000000001</v>
      </c>
      <c r="F95" s="112">
        <f t="shared" ca="1" si="10"/>
        <v>1.125</v>
      </c>
      <c r="G95" s="112">
        <f t="shared" ca="1" si="11"/>
        <v>1.125</v>
      </c>
      <c r="H95" s="112">
        <f t="shared" ca="1" si="11"/>
        <v>1.125</v>
      </c>
      <c r="I95" s="112">
        <f t="shared" ca="1" si="11"/>
        <v>1.125</v>
      </c>
      <c r="J95" s="11"/>
      <c r="K95" s="120"/>
    </row>
    <row r="96" spans="1:11" ht="15.75" hidden="1" customHeight="1" x14ac:dyDescent="0.2">
      <c r="A96" s="9" t="s">
        <v>66</v>
      </c>
      <c r="B96" s="20" t="s">
        <v>34</v>
      </c>
      <c r="C96" s="154">
        <v>0</v>
      </c>
      <c r="D96" s="154">
        <v>0</v>
      </c>
      <c r="E96" s="117">
        <f t="shared" ca="1" si="9"/>
        <v>342.2</v>
      </c>
      <c r="F96" s="112">
        <f t="shared" ca="1" si="10"/>
        <v>1.125</v>
      </c>
      <c r="G96" s="112">
        <f t="shared" ca="1" si="11"/>
        <v>1.125</v>
      </c>
      <c r="H96" s="112">
        <f t="shared" ca="1" si="11"/>
        <v>1.125</v>
      </c>
      <c r="I96" s="112">
        <f t="shared" ca="1" si="11"/>
        <v>1.125</v>
      </c>
      <c r="J96" s="11"/>
      <c r="K96" s="120"/>
    </row>
    <row r="97" spans="1:11" ht="15.75" hidden="1" customHeight="1" x14ac:dyDescent="0.2">
      <c r="A97" s="9" t="s">
        <v>66</v>
      </c>
      <c r="B97" s="20" t="s">
        <v>35</v>
      </c>
      <c r="C97" s="154">
        <v>0</v>
      </c>
      <c r="D97" s="154">
        <v>0</v>
      </c>
      <c r="E97" s="117">
        <f t="shared" ca="1" si="9"/>
        <v>16100.35</v>
      </c>
      <c r="F97" s="112">
        <f t="shared" ca="1" si="10"/>
        <v>1.125</v>
      </c>
      <c r="G97" s="112">
        <f t="shared" ca="1" si="11"/>
        <v>1.125</v>
      </c>
      <c r="H97" s="112">
        <f t="shared" ca="1" si="11"/>
        <v>1.125</v>
      </c>
      <c r="I97" s="112">
        <f t="shared" ca="1" si="11"/>
        <v>1.125</v>
      </c>
      <c r="J97" s="11"/>
      <c r="K97" s="120"/>
    </row>
    <row r="98" spans="1:11" ht="15.75" hidden="1" customHeight="1" x14ac:dyDescent="0.2">
      <c r="A98" s="9" t="s">
        <v>66</v>
      </c>
      <c r="B98" s="20" t="s">
        <v>36</v>
      </c>
      <c r="C98" s="154">
        <v>0</v>
      </c>
      <c r="D98" s="154">
        <v>0</v>
      </c>
      <c r="E98" s="117">
        <f t="shared" ca="1" si="9"/>
        <v>16749.482</v>
      </c>
      <c r="F98" s="112">
        <f t="shared" ca="1" si="10"/>
        <v>1.125</v>
      </c>
      <c r="G98" s="112">
        <f t="shared" ca="1" si="11"/>
        <v>1.125</v>
      </c>
      <c r="H98" s="112">
        <f t="shared" ca="1" si="11"/>
        <v>1.125</v>
      </c>
      <c r="I98" s="112">
        <f t="shared" ca="1" si="11"/>
        <v>1.125</v>
      </c>
      <c r="J98" s="11"/>
      <c r="K98" s="120"/>
    </row>
    <row r="99" spans="1:11" ht="15.75" hidden="1" customHeight="1" x14ac:dyDescent="0.2">
      <c r="A99" s="9" t="s">
        <v>66</v>
      </c>
      <c r="B99" s="20" t="s">
        <v>37</v>
      </c>
      <c r="C99" s="154">
        <v>0</v>
      </c>
      <c r="D99" s="154">
        <v>0</v>
      </c>
      <c r="E99" s="117">
        <f t="shared" ca="1" si="9"/>
        <v>4694.7999999999993</v>
      </c>
      <c r="F99" s="112">
        <f t="shared" ca="1" si="10"/>
        <v>1.125</v>
      </c>
      <c r="G99" s="112">
        <f t="shared" ca="1" si="11"/>
        <v>1.125</v>
      </c>
      <c r="H99" s="112">
        <f t="shared" ca="1" si="11"/>
        <v>1.125</v>
      </c>
      <c r="I99" s="112">
        <f t="shared" ca="1" si="11"/>
        <v>1.125</v>
      </c>
      <c r="J99" s="11"/>
      <c r="K99" s="120"/>
    </row>
    <row r="100" spans="1:11" ht="15.75" hidden="1" customHeight="1" x14ac:dyDescent="0.2">
      <c r="A100" s="9" t="s">
        <v>66</v>
      </c>
      <c r="B100" s="20" t="s">
        <v>38</v>
      </c>
      <c r="C100" s="154">
        <v>0</v>
      </c>
      <c r="D100" s="154">
        <v>0</v>
      </c>
      <c r="E100" s="117">
        <f t="shared" ca="1" si="9"/>
        <v>28630.302</v>
      </c>
      <c r="F100" s="112">
        <f t="shared" ca="1" si="10"/>
        <v>1.125</v>
      </c>
      <c r="G100" s="112">
        <f t="shared" ca="1" si="11"/>
        <v>1.125</v>
      </c>
      <c r="H100" s="112">
        <f t="shared" ca="1" si="11"/>
        <v>1.125</v>
      </c>
      <c r="I100" s="112">
        <f t="shared" ca="1" si="11"/>
        <v>1.125</v>
      </c>
      <c r="J100" s="11"/>
      <c r="K100" s="120"/>
    </row>
    <row r="101" spans="1:11" ht="15.75" hidden="1" customHeight="1" x14ac:dyDescent="0.2">
      <c r="A101" s="9" t="s">
        <v>66</v>
      </c>
      <c r="B101" s="20" t="s">
        <v>39</v>
      </c>
      <c r="C101" s="154">
        <v>0</v>
      </c>
      <c r="D101" s="154">
        <v>0</v>
      </c>
      <c r="E101" s="117">
        <f t="shared" ca="1" si="9"/>
        <v>9606.65</v>
      </c>
      <c r="F101" s="112">
        <f t="shared" ca="1" si="10"/>
        <v>1.125</v>
      </c>
      <c r="G101" s="112">
        <f t="shared" ca="1" si="11"/>
        <v>1.125</v>
      </c>
      <c r="H101" s="112">
        <f t="shared" ca="1" si="11"/>
        <v>1.125</v>
      </c>
      <c r="I101" s="112">
        <f t="shared" ca="1" si="11"/>
        <v>1.125</v>
      </c>
      <c r="J101" s="11"/>
      <c r="K101" s="120"/>
    </row>
    <row r="102" spans="1:11" ht="25.5" x14ac:dyDescent="0.2">
      <c r="A102" s="9" t="s">
        <v>146</v>
      </c>
      <c r="B102" s="20">
        <v>410</v>
      </c>
      <c r="C102" s="112">
        <f>C56+C72+C85</f>
        <v>14007</v>
      </c>
      <c r="D102" s="112">
        <f t="shared" ref="D102:I103" si="12">D56+D72+D85</f>
        <v>14990.3</v>
      </c>
      <c r="E102" s="112">
        <f t="shared" si="12"/>
        <v>17855.821</v>
      </c>
      <c r="F102" s="112">
        <f t="shared" si="12"/>
        <v>4187.3249999999998</v>
      </c>
      <c r="G102" s="112">
        <f t="shared" si="12"/>
        <v>5602.2999999999993</v>
      </c>
      <c r="H102" s="112">
        <f t="shared" si="12"/>
        <v>4136.9210000000003</v>
      </c>
      <c r="I102" s="112">
        <f t="shared" si="12"/>
        <v>3929.3</v>
      </c>
      <c r="J102" s="11"/>
      <c r="K102" s="120"/>
    </row>
    <row r="103" spans="1:11" ht="25.5" x14ac:dyDescent="0.2">
      <c r="A103" s="9" t="s">
        <v>147</v>
      </c>
      <c r="B103" s="20">
        <v>420</v>
      </c>
      <c r="C103" s="134">
        <f>C57+C73+C86</f>
        <v>3042.8</v>
      </c>
      <c r="D103" s="134">
        <f>D57+D73+D86</f>
        <v>3294.5</v>
      </c>
      <c r="E103" s="134">
        <f>E57+E73+E86</f>
        <v>3869.6320000000001</v>
      </c>
      <c r="F103" s="134">
        <f t="shared" si="12"/>
        <v>919.5</v>
      </c>
      <c r="G103" s="134">
        <f t="shared" si="12"/>
        <v>1232.5</v>
      </c>
      <c r="H103" s="134">
        <f t="shared" si="12"/>
        <v>910.23199999999997</v>
      </c>
      <c r="I103" s="134">
        <f t="shared" si="12"/>
        <v>807.4</v>
      </c>
      <c r="J103" s="11"/>
      <c r="K103" s="120"/>
    </row>
    <row r="104" spans="1:11" x14ac:dyDescent="0.2">
      <c r="A104" s="18" t="s">
        <v>122</v>
      </c>
      <c r="B104" s="20">
        <v>430</v>
      </c>
      <c r="C104" s="134">
        <f t="shared" ref="C104:I104" si="13">C62</f>
        <v>4275</v>
      </c>
      <c r="D104" s="134">
        <f t="shared" si="13"/>
        <v>3100</v>
      </c>
      <c r="E104" s="134">
        <f>E62</f>
        <v>3100</v>
      </c>
      <c r="F104" s="134">
        <f t="shared" si="13"/>
        <v>775</v>
      </c>
      <c r="G104" s="134">
        <f t="shared" si="13"/>
        <v>775</v>
      </c>
      <c r="H104" s="134">
        <f t="shared" si="13"/>
        <v>775</v>
      </c>
      <c r="I104" s="134">
        <f t="shared" si="13"/>
        <v>775</v>
      </c>
      <c r="J104" s="11"/>
      <c r="K104" s="121"/>
    </row>
    <row r="105" spans="1:11" ht="25.5" x14ac:dyDescent="0.2">
      <c r="A105" s="18" t="s">
        <v>121</v>
      </c>
      <c r="B105" s="20">
        <v>440</v>
      </c>
      <c r="C105" s="133">
        <v>1057</v>
      </c>
      <c r="D105" s="133">
        <f>D59+D65+D66+D75</f>
        <v>3551.2000000000003</v>
      </c>
      <c r="E105" s="133">
        <f>E59+E65+E66+E75+E78</f>
        <v>3620.828</v>
      </c>
      <c r="F105" s="133">
        <f>F59+F65+F66+F75+F78</f>
        <v>425.5</v>
      </c>
      <c r="G105" s="133">
        <f>G59+G65+G66+G75+G78</f>
        <v>1112.9000000000001</v>
      </c>
      <c r="H105" s="133">
        <f>H59+H65+H66+H75+H78</f>
        <v>1069.25</v>
      </c>
      <c r="I105" s="133">
        <f>I59+I65+I66+I75+I78</f>
        <v>1013.178</v>
      </c>
      <c r="J105" s="11"/>
      <c r="K105" s="121"/>
    </row>
    <row r="106" spans="1:11" s="111" customFormat="1" x14ac:dyDescent="0.2">
      <c r="A106" s="24" t="s">
        <v>157</v>
      </c>
      <c r="B106" s="99">
        <v>450</v>
      </c>
      <c r="C106" s="118">
        <f>C90+C102+C103+C104+C105</f>
        <v>31463.3</v>
      </c>
      <c r="D106" s="118">
        <f t="shared" ref="D106:I106" si="14">D70+D81+D87</f>
        <v>32430.9</v>
      </c>
      <c r="E106" s="118">
        <f>E70+E81+E87</f>
        <v>42760.463000000003</v>
      </c>
      <c r="F106" s="118">
        <f t="shared" si="14"/>
        <v>8463.0249999999996</v>
      </c>
      <c r="G106" s="118">
        <f t="shared" si="14"/>
        <v>10790</v>
      </c>
      <c r="H106" s="118">
        <f>H70+H81+H87</f>
        <v>13513.203</v>
      </c>
      <c r="I106" s="118">
        <f t="shared" si="14"/>
        <v>9994.26</v>
      </c>
      <c r="J106" s="110"/>
    </row>
    <row r="107" spans="1:11" x14ac:dyDescent="0.2">
      <c r="A107" s="93" t="s">
        <v>67</v>
      </c>
      <c r="B107" s="54"/>
      <c r="C107" s="141"/>
      <c r="D107" s="141"/>
      <c r="E107" s="141"/>
      <c r="F107" s="141"/>
      <c r="G107" s="141"/>
      <c r="H107" s="141"/>
      <c r="I107" s="153"/>
    </row>
    <row r="108" spans="1:11" x14ac:dyDescent="0.2">
      <c r="A108" s="9" t="s">
        <v>68</v>
      </c>
      <c r="B108" s="20">
        <v>500</v>
      </c>
      <c r="C108" s="133">
        <v>0</v>
      </c>
      <c r="D108" s="133">
        <v>0</v>
      </c>
      <c r="E108" s="112">
        <f>SUM(F108:I108)</f>
        <v>0</v>
      </c>
      <c r="F108" s="143">
        <v>0</v>
      </c>
      <c r="G108" s="143">
        <v>0</v>
      </c>
      <c r="H108" s="143">
        <v>0</v>
      </c>
      <c r="I108" s="143">
        <v>0</v>
      </c>
    </row>
    <row r="109" spans="1:11" ht="25.5" x14ac:dyDescent="0.2">
      <c r="A109" s="22" t="s">
        <v>69</v>
      </c>
      <c r="B109" s="20">
        <v>501</v>
      </c>
      <c r="C109" s="133">
        <v>0</v>
      </c>
      <c r="D109" s="133">
        <v>0</v>
      </c>
      <c r="E109" s="112">
        <f t="shared" ref="E109:E115" si="15">SUM(F109:I109)</f>
        <v>0</v>
      </c>
      <c r="F109" s="143">
        <v>0</v>
      </c>
      <c r="G109" s="143">
        <v>0</v>
      </c>
      <c r="H109" s="143">
        <v>0</v>
      </c>
      <c r="I109" s="143">
        <v>0</v>
      </c>
    </row>
    <row r="110" spans="1:11" ht="25.5" x14ac:dyDescent="0.2">
      <c r="A110" s="24" t="s">
        <v>70</v>
      </c>
      <c r="B110" s="25">
        <v>510</v>
      </c>
      <c r="C110" s="155">
        <v>0</v>
      </c>
      <c r="D110" s="155">
        <v>0</v>
      </c>
      <c r="E110" s="139">
        <f t="shared" si="15"/>
        <v>0</v>
      </c>
      <c r="F110" s="156">
        <f>F111+F112+F113+F114+F115+F116</f>
        <v>0</v>
      </c>
      <c r="G110" s="156">
        <f>G111+G112+G113+G114+G115+G116</f>
        <v>0</v>
      </c>
      <c r="H110" s="156">
        <f>H111+H112+H113+H114+H115+H116</f>
        <v>0</v>
      </c>
      <c r="I110" s="156">
        <f>I111+I112+I113+I114+I115+I116</f>
        <v>0</v>
      </c>
    </row>
    <row r="111" spans="1:11" x14ac:dyDescent="0.2">
      <c r="A111" s="18" t="s">
        <v>71</v>
      </c>
      <c r="B111" s="20">
        <v>511</v>
      </c>
      <c r="C111" s="133">
        <v>0</v>
      </c>
      <c r="D111" s="133">
        <v>0</v>
      </c>
      <c r="E111" s="112">
        <f>SUM(F111:I111)</f>
        <v>0</v>
      </c>
      <c r="F111" s="143">
        <v>0</v>
      </c>
      <c r="G111" s="143">
        <v>0</v>
      </c>
      <c r="H111" s="143">
        <v>0</v>
      </c>
      <c r="I111" s="143">
        <v>0</v>
      </c>
    </row>
    <row r="112" spans="1:11" ht="24" customHeight="1" x14ac:dyDescent="0.2">
      <c r="A112" s="26" t="s">
        <v>72</v>
      </c>
      <c r="B112" s="20">
        <v>512</v>
      </c>
      <c r="C112" s="133">
        <v>0</v>
      </c>
      <c r="D112" s="133">
        <v>0</v>
      </c>
      <c r="E112" s="112">
        <f t="shared" si="15"/>
        <v>0</v>
      </c>
      <c r="F112" s="143">
        <v>0</v>
      </c>
      <c r="G112" s="143">
        <v>0</v>
      </c>
      <c r="H112" s="143">
        <v>0</v>
      </c>
      <c r="I112" s="143">
        <v>0</v>
      </c>
    </row>
    <row r="113" spans="1:11" ht="25.5" x14ac:dyDescent="0.2">
      <c r="A113" s="26" t="s">
        <v>73</v>
      </c>
      <c r="B113" s="20">
        <v>513</v>
      </c>
      <c r="C113" s="133">
        <v>0</v>
      </c>
      <c r="D113" s="133">
        <v>0</v>
      </c>
      <c r="E113" s="112">
        <f t="shared" si="15"/>
        <v>0</v>
      </c>
      <c r="F113" s="143">
        <v>0</v>
      </c>
      <c r="G113" s="143">
        <v>0</v>
      </c>
      <c r="H113" s="143">
        <v>0</v>
      </c>
      <c r="I113" s="143">
        <v>0</v>
      </c>
      <c r="J113" s="27"/>
      <c r="K113" s="27"/>
    </row>
    <row r="114" spans="1:11" ht="25.5" x14ac:dyDescent="0.2">
      <c r="A114" s="26" t="s">
        <v>74</v>
      </c>
      <c r="B114" s="20">
        <v>514</v>
      </c>
      <c r="C114" s="133">
        <v>0</v>
      </c>
      <c r="D114" s="133">
        <v>0</v>
      </c>
      <c r="E114" s="112">
        <f t="shared" si="15"/>
        <v>0</v>
      </c>
      <c r="F114" s="143">
        <v>0</v>
      </c>
      <c r="G114" s="143">
        <v>0</v>
      </c>
      <c r="H114" s="143">
        <v>0</v>
      </c>
      <c r="I114" s="143">
        <v>0</v>
      </c>
    </row>
    <row r="115" spans="1:11" ht="38.25" x14ac:dyDescent="0.2">
      <c r="A115" s="28" t="s">
        <v>75</v>
      </c>
      <c r="B115" s="23">
        <v>515</v>
      </c>
      <c r="C115" s="133">
        <v>0</v>
      </c>
      <c r="D115" s="133">
        <v>0</v>
      </c>
      <c r="E115" s="112">
        <f t="shared" si="15"/>
        <v>0</v>
      </c>
      <c r="F115" s="143">
        <v>0</v>
      </c>
      <c r="G115" s="143">
        <v>0</v>
      </c>
      <c r="H115" s="143">
        <v>0</v>
      </c>
      <c r="I115" s="143">
        <v>0</v>
      </c>
    </row>
    <row r="116" spans="1:11" x14ac:dyDescent="0.2">
      <c r="A116" s="9" t="s">
        <v>155</v>
      </c>
      <c r="B116" s="20">
        <v>516</v>
      </c>
      <c r="C116" s="133">
        <v>0</v>
      </c>
      <c r="D116" s="133">
        <v>0</v>
      </c>
      <c r="E116" s="112">
        <f>SUM(F116:I116)</f>
        <v>0</v>
      </c>
      <c r="F116" s="143">
        <v>0</v>
      </c>
      <c r="G116" s="143">
        <v>0</v>
      </c>
      <c r="H116" s="143"/>
      <c r="I116" s="143">
        <v>0</v>
      </c>
    </row>
    <row r="117" spans="1:11" x14ac:dyDescent="0.2">
      <c r="A117" s="93" t="s">
        <v>76</v>
      </c>
      <c r="B117" s="54"/>
      <c r="C117" s="141"/>
      <c r="D117" s="141"/>
      <c r="E117" s="141"/>
      <c r="F117" s="141"/>
      <c r="G117" s="141"/>
      <c r="H117" s="141"/>
      <c r="I117" s="153"/>
    </row>
    <row r="118" spans="1:11" ht="25.5" x14ac:dyDescent="0.2">
      <c r="A118" s="13" t="s">
        <v>79</v>
      </c>
      <c r="B118" s="29">
        <v>600</v>
      </c>
      <c r="C118" s="133">
        <v>0</v>
      </c>
      <c r="D118" s="133">
        <v>0</v>
      </c>
      <c r="E118" s="112">
        <f>SUM(F118:I118)</f>
        <v>0</v>
      </c>
      <c r="F118" s="143">
        <v>0</v>
      </c>
      <c r="G118" s="143">
        <v>0</v>
      </c>
      <c r="H118" s="143">
        <v>0</v>
      </c>
      <c r="I118" s="143">
        <v>0</v>
      </c>
    </row>
    <row r="119" spans="1:11" x14ac:dyDescent="0.2">
      <c r="A119" s="16" t="s">
        <v>80</v>
      </c>
      <c r="B119" s="20">
        <v>601</v>
      </c>
      <c r="C119" s="133">
        <v>0</v>
      </c>
      <c r="D119" s="133">
        <v>0</v>
      </c>
      <c r="E119" s="112">
        <f t="shared" ref="E119:E127" si="16">SUM(F119:I119)</f>
        <v>0</v>
      </c>
      <c r="F119" s="143">
        <v>0</v>
      </c>
      <c r="G119" s="143">
        <v>0</v>
      </c>
      <c r="H119" s="143">
        <v>0</v>
      </c>
      <c r="I119" s="143">
        <v>0</v>
      </c>
    </row>
    <row r="120" spans="1:11" x14ac:dyDescent="0.2">
      <c r="A120" s="17" t="s">
        <v>81</v>
      </c>
      <c r="B120" s="20">
        <v>602</v>
      </c>
      <c r="C120" s="133">
        <v>0</v>
      </c>
      <c r="D120" s="133">
        <v>0</v>
      </c>
      <c r="E120" s="112">
        <f t="shared" si="16"/>
        <v>0</v>
      </c>
      <c r="F120" s="143">
        <v>0</v>
      </c>
      <c r="G120" s="143">
        <v>0</v>
      </c>
      <c r="H120" s="143">
        <v>0</v>
      </c>
      <c r="I120" s="143">
        <v>0</v>
      </c>
    </row>
    <row r="121" spans="1:11" x14ac:dyDescent="0.2">
      <c r="A121" s="16" t="s">
        <v>82</v>
      </c>
      <c r="B121" s="29">
        <v>603</v>
      </c>
      <c r="C121" s="133">
        <v>0</v>
      </c>
      <c r="D121" s="133">
        <v>0</v>
      </c>
      <c r="E121" s="112">
        <f t="shared" si="16"/>
        <v>0</v>
      </c>
      <c r="F121" s="143">
        <v>0</v>
      </c>
      <c r="G121" s="143">
        <v>0</v>
      </c>
      <c r="H121" s="143">
        <v>0</v>
      </c>
      <c r="I121" s="143">
        <v>0</v>
      </c>
    </row>
    <row r="122" spans="1:11" x14ac:dyDescent="0.2">
      <c r="A122" s="9" t="s">
        <v>83</v>
      </c>
      <c r="B122" s="20">
        <v>610</v>
      </c>
      <c r="C122" s="133">
        <v>0</v>
      </c>
      <c r="D122" s="133">
        <v>0</v>
      </c>
      <c r="E122" s="112">
        <f t="shared" si="16"/>
        <v>0</v>
      </c>
      <c r="F122" s="143">
        <v>0</v>
      </c>
      <c r="G122" s="143">
        <v>0</v>
      </c>
      <c r="H122" s="143">
        <v>0</v>
      </c>
      <c r="I122" s="143">
        <v>0</v>
      </c>
    </row>
    <row r="123" spans="1:11" ht="24" customHeight="1" x14ac:dyDescent="0.2">
      <c r="A123" s="9" t="s">
        <v>84</v>
      </c>
      <c r="B123" s="20">
        <v>620</v>
      </c>
      <c r="C123" s="133">
        <v>0</v>
      </c>
      <c r="D123" s="133">
        <v>0</v>
      </c>
      <c r="E123" s="112">
        <f t="shared" si="16"/>
        <v>0</v>
      </c>
      <c r="F123" s="143">
        <v>0</v>
      </c>
      <c r="G123" s="143">
        <v>0</v>
      </c>
      <c r="H123" s="143">
        <v>0</v>
      </c>
      <c r="I123" s="143">
        <v>0</v>
      </c>
    </row>
    <row r="124" spans="1:11" x14ac:dyDescent="0.2">
      <c r="A124" s="16" t="s">
        <v>80</v>
      </c>
      <c r="B124" s="20">
        <v>621</v>
      </c>
      <c r="C124" s="133">
        <v>0</v>
      </c>
      <c r="D124" s="133">
        <v>0</v>
      </c>
      <c r="E124" s="112">
        <f t="shared" si="16"/>
        <v>0</v>
      </c>
      <c r="F124" s="143">
        <v>0</v>
      </c>
      <c r="G124" s="143">
        <v>0</v>
      </c>
      <c r="H124" s="143">
        <v>0</v>
      </c>
      <c r="I124" s="143">
        <v>0</v>
      </c>
    </row>
    <row r="125" spans="1:11" x14ac:dyDescent="0.2">
      <c r="A125" s="17" t="s">
        <v>81</v>
      </c>
      <c r="B125" s="20">
        <v>622</v>
      </c>
      <c r="C125" s="133">
        <v>0</v>
      </c>
      <c r="D125" s="133">
        <v>0</v>
      </c>
      <c r="E125" s="112">
        <f t="shared" si="16"/>
        <v>0</v>
      </c>
      <c r="F125" s="143">
        <v>0</v>
      </c>
      <c r="G125" s="143">
        <v>0</v>
      </c>
      <c r="H125" s="143">
        <v>0</v>
      </c>
      <c r="I125" s="143">
        <v>0</v>
      </c>
    </row>
    <row r="126" spans="1:11" x14ac:dyDescent="0.2">
      <c r="A126" s="16" t="s">
        <v>82</v>
      </c>
      <c r="B126" s="20">
        <v>623</v>
      </c>
      <c r="C126" s="133">
        <v>0</v>
      </c>
      <c r="D126" s="133">
        <v>0</v>
      </c>
      <c r="E126" s="112">
        <f t="shared" si="16"/>
        <v>0</v>
      </c>
      <c r="F126" s="143">
        <v>0</v>
      </c>
      <c r="G126" s="143">
        <v>0</v>
      </c>
      <c r="H126" s="143">
        <v>0</v>
      </c>
      <c r="I126" s="143">
        <v>0</v>
      </c>
    </row>
    <row r="127" spans="1:11" x14ac:dyDescent="0.2">
      <c r="A127" s="13" t="s">
        <v>85</v>
      </c>
      <c r="B127" s="20">
        <v>630</v>
      </c>
      <c r="C127" s="133">
        <v>0</v>
      </c>
      <c r="D127" s="133">
        <v>0</v>
      </c>
      <c r="E127" s="112">
        <f t="shared" si="16"/>
        <v>0</v>
      </c>
      <c r="F127" s="143">
        <v>0</v>
      </c>
      <c r="G127" s="143">
        <v>0</v>
      </c>
      <c r="H127" s="143">
        <v>0</v>
      </c>
      <c r="I127" s="143">
        <v>0</v>
      </c>
    </row>
    <row r="128" spans="1:11" x14ac:dyDescent="0.2">
      <c r="A128" s="24" t="s">
        <v>86</v>
      </c>
      <c r="B128" s="30">
        <v>700</v>
      </c>
      <c r="C128" s="119">
        <f t="shared" ref="C128:I128" si="17">C54</f>
        <v>30957.600000000006</v>
      </c>
      <c r="D128" s="119">
        <f t="shared" si="17"/>
        <v>35390.5</v>
      </c>
      <c r="E128" s="119">
        <f>E54</f>
        <v>42760.460000000006</v>
      </c>
      <c r="F128" s="119">
        <f>F54</f>
        <v>8463</v>
      </c>
      <c r="G128" s="119">
        <f>G54</f>
        <v>10790</v>
      </c>
      <c r="H128" s="119">
        <f>H54</f>
        <v>13513.199999999999</v>
      </c>
      <c r="I128" s="119">
        <f t="shared" si="17"/>
        <v>9994.26</v>
      </c>
      <c r="J128" s="11"/>
      <c r="K128" s="11"/>
    </row>
    <row r="129" spans="1:11" x14ac:dyDescent="0.2">
      <c r="A129" s="24" t="s">
        <v>87</v>
      </c>
      <c r="B129" s="30">
        <v>800</v>
      </c>
      <c r="C129" s="119">
        <f>C106</f>
        <v>31463.3</v>
      </c>
      <c r="D129" s="119">
        <f>D106+D83</f>
        <v>35390.5</v>
      </c>
      <c r="E129" s="119">
        <f>E106</f>
        <v>42760.463000000003</v>
      </c>
      <c r="F129" s="119">
        <f>F106</f>
        <v>8463.0249999999996</v>
      </c>
      <c r="G129" s="119">
        <f>G106</f>
        <v>10790</v>
      </c>
      <c r="H129" s="119">
        <f>H106</f>
        <v>13513.203</v>
      </c>
      <c r="I129" s="119">
        <f>I106</f>
        <v>9994.26</v>
      </c>
      <c r="J129" s="11"/>
      <c r="K129" s="11"/>
    </row>
    <row r="130" spans="1:11" x14ac:dyDescent="0.2">
      <c r="A130" s="13" t="s">
        <v>88</v>
      </c>
      <c r="B130" s="20">
        <v>850</v>
      </c>
      <c r="C130" s="133">
        <v>0</v>
      </c>
      <c r="D130" s="133">
        <v>0</v>
      </c>
      <c r="E130" s="133">
        <v>0</v>
      </c>
      <c r="F130" s="133">
        <v>0</v>
      </c>
      <c r="G130" s="133">
        <v>0</v>
      </c>
      <c r="H130" s="133">
        <v>0</v>
      </c>
      <c r="I130" s="133">
        <v>0</v>
      </c>
      <c r="K130" s="11"/>
    </row>
    <row r="131" spans="1:11" x14ac:dyDescent="0.2">
      <c r="A131" s="93" t="s">
        <v>89</v>
      </c>
      <c r="B131" s="54"/>
      <c r="C131" s="54"/>
      <c r="D131" s="54"/>
      <c r="E131" s="94"/>
      <c r="F131" s="54"/>
      <c r="G131" s="54"/>
      <c r="H131" s="54"/>
      <c r="I131" s="95"/>
      <c r="K131" s="11"/>
    </row>
    <row r="132" spans="1:11" x14ac:dyDescent="0.2">
      <c r="A132" s="31" t="s">
        <v>90</v>
      </c>
      <c r="B132" s="32">
        <v>900</v>
      </c>
      <c r="C132" s="55">
        <v>107.25</v>
      </c>
      <c r="D132" s="55">
        <v>107.25</v>
      </c>
      <c r="E132" s="100">
        <v>107.25</v>
      </c>
      <c r="F132" s="101" t="s">
        <v>96</v>
      </c>
      <c r="G132" s="101" t="s">
        <v>96</v>
      </c>
      <c r="H132" s="101" t="s">
        <v>96</v>
      </c>
      <c r="I132" s="101" t="s">
        <v>96</v>
      </c>
    </row>
    <row r="133" spans="1:11" x14ac:dyDescent="0.2">
      <c r="A133" s="33" t="s">
        <v>91</v>
      </c>
      <c r="B133" s="34">
        <v>910</v>
      </c>
      <c r="C133" s="137">
        <v>18377</v>
      </c>
      <c r="D133" s="137">
        <v>14732</v>
      </c>
      <c r="E133" s="137">
        <v>18377</v>
      </c>
      <c r="F133" s="101" t="s">
        <v>96</v>
      </c>
      <c r="G133" s="101" t="s">
        <v>96</v>
      </c>
      <c r="H133" s="101" t="s">
        <v>96</v>
      </c>
      <c r="I133" s="101" t="s">
        <v>96</v>
      </c>
    </row>
    <row r="134" spans="1:11" x14ac:dyDescent="0.2">
      <c r="A134" s="9" t="s">
        <v>92</v>
      </c>
      <c r="B134" s="32">
        <v>920</v>
      </c>
      <c r="C134" s="112">
        <v>0</v>
      </c>
      <c r="D134" s="112">
        <v>0</v>
      </c>
      <c r="E134" s="114">
        <v>0</v>
      </c>
      <c r="F134" s="101" t="s">
        <v>96</v>
      </c>
      <c r="G134" s="101" t="s">
        <v>96</v>
      </c>
      <c r="H134" s="101" t="s">
        <v>96</v>
      </c>
      <c r="I134" s="101" t="s">
        <v>96</v>
      </c>
    </row>
    <row r="135" spans="1:11" ht="23.25" customHeight="1" x14ac:dyDescent="0.2">
      <c r="A135" s="18" t="s">
        <v>93</v>
      </c>
      <c r="B135" s="34">
        <v>930</v>
      </c>
      <c r="C135" s="114">
        <v>0</v>
      </c>
      <c r="D135" s="114">
        <v>0</v>
      </c>
      <c r="E135" s="114">
        <v>0</v>
      </c>
      <c r="F135" s="102" t="s">
        <v>96</v>
      </c>
      <c r="G135" s="102" t="s">
        <v>96</v>
      </c>
      <c r="H135" s="102" t="s">
        <v>96</v>
      </c>
      <c r="I135" s="102" t="s">
        <v>96</v>
      </c>
    </row>
    <row r="136" spans="1:11" x14ac:dyDescent="0.2">
      <c r="A136" s="18" t="s">
        <v>94</v>
      </c>
      <c r="B136" s="32">
        <v>940</v>
      </c>
      <c r="C136" s="114">
        <v>5103</v>
      </c>
      <c r="D136" s="114">
        <v>0</v>
      </c>
      <c r="E136" s="114">
        <v>0</v>
      </c>
      <c r="F136" s="102" t="s">
        <v>96</v>
      </c>
      <c r="G136" s="102" t="s">
        <v>96</v>
      </c>
      <c r="H136" s="102" t="s">
        <v>96</v>
      </c>
      <c r="I136" s="102" t="s">
        <v>96</v>
      </c>
    </row>
    <row r="137" spans="1:11" x14ac:dyDescent="0.2">
      <c r="A137" s="18" t="s">
        <v>95</v>
      </c>
      <c r="B137" s="34">
        <v>950</v>
      </c>
      <c r="C137" s="114">
        <v>4274</v>
      </c>
      <c r="D137" s="114">
        <v>0</v>
      </c>
      <c r="E137" s="114">
        <v>0</v>
      </c>
      <c r="F137" s="102" t="s">
        <v>96</v>
      </c>
      <c r="G137" s="102" t="s">
        <v>96</v>
      </c>
      <c r="H137" s="102" t="s">
        <v>96</v>
      </c>
      <c r="I137" s="102" t="s">
        <v>96</v>
      </c>
    </row>
    <row r="138" spans="1:11" x14ac:dyDescent="0.2">
      <c r="A138" s="103"/>
      <c r="B138" s="35"/>
      <c r="C138" s="56"/>
      <c r="D138" s="56"/>
      <c r="E138" s="104"/>
      <c r="F138" s="36"/>
      <c r="G138" s="36"/>
      <c r="H138" s="36"/>
      <c r="I138" s="36"/>
    </row>
    <row r="139" spans="1:11" x14ac:dyDescent="0.2">
      <c r="A139" s="52"/>
      <c r="B139" s="52"/>
      <c r="C139" s="52"/>
      <c r="D139" s="52"/>
      <c r="E139" s="86"/>
      <c r="F139" s="105"/>
      <c r="G139" s="105"/>
      <c r="H139" s="105"/>
      <c r="I139" s="105"/>
    </row>
    <row r="140" spans="1:11" x14ac:dyDescent="0.2">
      <c r="A140" s="52"/>
      <c r="B140" s="52"/>
      <c r="C140" s="52"/>
      <c r="D140" s="52"/>
      <c r="E140" s="86"/>
      <c r="F140" s="105"/>
      <c r="G140" s="38"/>
      <c r="H140" s="38"/>
      <c r="I140" s="38"/>
    </row>
    <row r="141" spans="1:11" x14ac:dyDescent="0.2">
      <c r="A141" s="37" t="s">
        <v>148</v>
      </c>
      <c r="B141" s="129"/>
      <c r="C141" s="129"/>
      <c r="D141" s="129"/>
      <c r="E141" s="178" t="s">
        <v>154</v>
      </c>
      <c r="F141" s="178"/>
      <c r="G141" s="38"/>
      <c r="H141" s="38"/>
      <c r="I141" s="38"/>
    </row>
    <row r="142" spans="1:11" ht="13.5" x14ac:dyDescent="0.25">
      <c r="A142" s="39"/>
      <c r="B142" s="38"/>
      <c r="C142" s="38"/>
      <c r="D142" s="38"/>
      <c r="E142" s="106"/>
      <c r="F142" s="38"/>
      <c r="G142" s="52"/>
      <c r="H142" s="52"/>
      <c r="I142" s="52"/>
    </row>
    <row r="143" spans="1:11" hidden="1" x14ac:dyDescent="0.2">
      <c r="A143" s="108" t="s">
        <v>99</v>
      </c>
      <c r="B143" s="57"/>
      <c r="C143" s="57"/>
      <c r="D143" s="57"/>
      <c r="E143" s="86"/>
      <c r="F143" s="52"/>
      <c r="G143" s="52"/>
      <c r="H143" s="52"/>
      <c r="I143" s="52"/>
    </row>
    <row r="144" spans="1:11" hidden="1" x14ac:dyDescent="0.2">
      <c r="A144" s="108" t="s">
        <v>98</v>
      </c>
      <c r="B144" s="58"/>
      <c r="C144" s="58"/>
      <c r="D144" s="58"/>
      <c r="E144" s="178" t="s">
        <v>42</v>
      </c>
      <c r="F144" s="178"/>
      <c r="G144" s="52"/>
      <c r="H144" s="52"/>
      <c r="I144" s="52"/>
    </row>
    <row r="145" spans="1:9" x14ac:dyDescent="0.2">
      <c r="A145" s="107"/>
      <c r="B145" s="57"/>
      <c r="C145" s="57"/>
      <c r="D145" s="57"/>
      <c r="E145" s="86"/>
      <c r="F145" s="52"/>
      <c r="G145" s="52"/>
      <c r="H145" s="52"/>
      <c r="I145" s="52"/>
    </row>
    <row r="146" spans="1:9" x14ac:dyDescent="0.2">
      <c r="A146" s="1" t="s">
        <v>145</v>
      </c>
      <c r="B146" s="57"/>
      <c r="C146" s="57"/>
      <c r="D146" s="57"/>
      <c r="E146" s="86"/>
      <c r="F146" s="52"/>
    </row>
    <row r="147" spans="1:9" x14ac:dyDescent="0.2">
      <c r="A147" s="1" t="s">
        <v>1</v>
      </c>
    </row>
  </sheetData>
  <mergeCells count="24">
    <mergeCell ref="E144:F144"/>
    <mergeCell ref="B20:E20"/>
    <mergeCell ref="B21:E21"/>
    <mergeCell ref="B22:F22"/>
    <mergeCell ref="A30:I30"/>
    <mergeCell ref="A31:I31"/>
    <mergeCell ref="A32:I32"/>
    <mergeCell ref="A34:A35"/>
    <mergeCell ref="B34:B35"/>
    <mergeCell ref="E34:E35"/>
    <mergeCell ref="F34:I34"/>
    <mergeCell ref="E141:F141"/>
    <mergeCell ref="H15:I15"/>
    <mergeCell ref="B16:E16"/>
    <mergeCell ref="B17:E17"/>
    <mergeCell ref="B18:E18"/>
    <mergeCell ref="J18:J19"/>
    <mergeCell ref="B19:E19"/>
    <mergeCell ref="H14:I14"/>
    <mergeCell ref="D1:I1"/>
    <mergeCell ref="D2:I2"/>
    <mergeCell ref="D3:I3"/>
    <mergeCell ref="D5:I5"/>
    <mergeCell ref="D6:I6"/>
  </mergeCells>
  <pageMargins left="0.7" right="0.7" top="0.75" bottom="0.75" header="0.3" footer="0.3"/>
  <pageSetup paperSize="9" scale="62" orientation="portrait" r:id="rId1"/>
  <rowBreaks count="1" manualBreakCount="1">
    <brk id="6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ПРОЄКТ на сесію ГРУДНЯ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2025-12-11T11:33:08Z</cp:lastPrinted>
  <dcterms:created xsi:type="dcterms:W3CDTF">2019-02-06T07:10:12Z</dcterms:created>
  <dcterms:modified xsi:type="dcterms:W3CDTF">2025-12-25T06:20:50Z</dcterms:modified>
</cp:coreProperties>
</file>